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70073624\08_Projects\SAPD\"/>
    </mc:Choice>
  </mc:AlternateContent>
  <bookViews>
    <workbookView xWindow="0" yWindow="0" windowWidth="23040" windowHeight="7464" activeTab="1"/>
  </bookViews>
  <sheets>
    <sheet name="Overview" sheetId="4" r:id="rId1"/>
    <sheet name="20190626" sheetId="1" r:id="rId2"/>
    <sheet name="20190716_1" sheetId="2" r:id="rId3"/>
    <sheet name="20190716_2" sheetId="3" r:id="rId4"/>
    <sheet name="20190806_1" sheetId="5" r:id="rId5"/>
    <sheet name="20190806_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4" l="1"/>
  <c r="E65" i="4"/>
  <c r="E66" i="4"/>
  <c r="F66" i="4" s="1"/>
  <c r="L8" i="4" l="1"/>
  <c r="M8" i="4" l="1"/>
  <c r="B5" i="5" l="1"/>
  <c r="B6" i="5" s="1"/>
  <c r="B7" i="5" s="1"/>
  <c r="B8" i="5" s="1"/>
  <c r="B9" i="5" s="1"/>
  <c r="B10" i="5" s="1"/>
  <c r="B11" i="5" s="1"/>
  <c r="B12" i="5" s="1"/>
  <c r="B13" i="5" s="1"/>
  <c r="B22" i="5"/>
  <c r="B23" i="5" s="1"/>
  <c r="B24" i="5" s="1"/>
  <c r="B25" i="5" s="1"/>
  <c r="B26" i="5" s="1"/>
  <c r="B27" i="5" s="1"/>
  <c r="B28" i="5" s="1"/>
  <c r="B29" i="5" s="1"/>
  <c r="B30" i="5" s="1"/>
  <c r="B39" i="5"/>
  <c r="B40" i="5" s="1"/>
  <c r="B41" i="5" s="1"/>
  <c r="B42" i="5" s="1"/>
  <c r="B43" i="5" s="1"/>
  <c r="B44" i="5" s="1"/>
  <c r="B45" i="5" s="1"/>
  <c r="B46" i="5" s="1"/>
  <c r="B47" i="5" s="1"/>
  <c r="B56" i="5"/>
  <c r="B57" i="5" s="1"/>
  <c r="B58" i="5" s="1"/>
  <c r="B59" i="5" s="1"/>
  <c r="B60" i="5" s="1"/>
  <c r="B61" i="5" s="1"/>
  <c r="B62" i="5" s="1"/>
  <c r="B63" i="5" s="1"/>
  <c r="B64" i="5" s="1"/>
  <c r="B73" i="5"/>
  <c r="B74" i="5" s="1"/>
  <c r="B75" i="5" s="1"/>
  <c r="B76" i="5" s="1"/>
  <c r="B77" i="5" s="1"/>
  <c r="B78" i="5" s="1"/>
  <c r="B79" i="5" s="1"/>
  <c r="B80" i="5" s="1"/>
  <c r="B81" i="5" s="1"/>
  <c r="B91" i="5"/>
  <c r="B92" i="5" s="1"/>
  <c r="B93" i="5" s="1"/>
  <c r="B94" i="5" s="1"/>
  <c r="B95" i="5" s="1"/>
  <c r="B96" i="5" s="1"/>
  <c r="B97" i="5" s="1"/>
  <c r="B98" i="5" s="1"/>
  <c r="B90" i="5"/>
  <c r="B107" i="5"/>
  <c r="B108" i="5" s="1"/>
  <c r="B109" i="5" s="1"/>
  <c r="B110" i="5" s="1"/>
  <c r="B111" i="5" s="1"/>
  <c r="B112" i="5" s="1"/>
  <c r="B113" i="5" s="1"/>
  <c r="B114" i="5" s="1"/>
  <c r="B115" i="5" s="1"/>
  <c r="B124" i="5"/>
  <c r="B125" i="5" s="1"/>
  <c r="B126" i="5" s="1"/>
  <c r="B127" i="5" s="1"/>
  <c r="B128" i="5" s="1"/>
  <c r="B129" i="5" s="1"/>
  <c r="B130" i="5" s="1"/>
  <c r="B131" i="5" s="1"/>
  <c r="B132" i="5" s="1"/>
  <c r="D55" i="4" l="1"/>
  <c r="D54" i="4"/>
  <c r="C55" i="4"/>
  <c r="C54" i="4"/>
  <c r="B55" i="4"/>
  <c r="B54" i="4"/>
  <c r="M153" i="6" l="1"/>
  <c r="K153" i="6"/>
  <c r="M151" i="6"/>
  <c r="K151" i="6"/>
  <c r="M150" i="6"/>
  <c r="M149" i="6"/>
  <c r="K149" i="6"/>
  <c r="E149" i="6"/>
  <c r="M148" i="6"/>
  <c r="E148" i="6"/>
  <c r="M147" i="6"/>
  <c r="K147" i="6"/>
  <c r="E147" i="6"/>
  <c r="M146" i="6"/>
  <c r="E146" i="6"/>
  <c r="M145" i="6"/>
  <c r="K145" i="6"/>
  <c r="E145" i="6"/>
  <c r="M144" i="6"/>
  <c r="E144" i="6"/>
  <c r="M143" i="6"/>
  <c r="E143" i="6"/>
  <c r="M142" i="6"/>
  <c r="E142" i="6"/>
  <c r="E141" i="6"/>
  <c r="B142" i="6" s="1"/>
  <c r="M135" i="6"/>
  <c r="K135" i="6"/>
  <c r="M133" i="6"/>
  <c r="K133" i="6"/>
  <c r="M132" i="6"/>
  <c r="M131" i="6"/>
  <c r="K131" i="6"/>
  <c r="E131" i="6"/>
  <c r="M130" i="6"/>
  <c r="E130" i="6"/>
  <c r="M129" i="6"/>
  <c r="K129" i="6"/>
  <c r="E129" i="6"/>
  <c r="M128" i="6"/>
  <c r="E128" i="6"/>
  <c r="M127" i="6"/>
  <c r="K127" i="6"/>
  <c r="K134" i="6" s="1"/>
  <c r="E127" i="6"/>
  <c r="M126" i="6"/>
  <c r="E126" i="6"/>
  <c r="M125" i="6"/>
  <c r="E125" i="6"/>
  <c r="M124" i="6"/>
  <c r="E124" i="6"/>
  <c r="B124" i="6"/>
  <c r="B125" i="6" s="1"/>
  <c r="B126" i="6" s="1"/>
  <c r="B127" i="6" s="1"/>
  <c r="B128" i="6" s="1"/>
  <c r="B129" i="6" s="1"/>
  <c r="B130" i="6" s="1"/>
  <c r="B131" i="6" s="1"/>
  <c r="B132" i="6" s="1"/>
  <c r="E123" i="6"/>
  <c r="M118" i="6"/>
  <c r="K118" i="6"/>
  <c r="M116" i="6"/>
  <c r="K116" i="6"/>
  <c r="M115" i="6"/>
  <c r="M114" i="6"/>
  <c r="K114" i="6"/>
  <c r="E114" i="6"/>
  <c r="M113" i="6"/>
  <c r="E113" i="6"/>
  <c r="M112" i="6"/>
  <c r="K112" i="6"/>
  <c r="E112" i="6"/>
  <c r="M111" i="6"/>
  <c r="E111" i="6"/>
  <c r="M110" i="6"/>
  <c r="K110" i="6"/>
  <c r="K117" i="6" s="1"/>
  <c r="E110" i="6"/>
  <c r="M109" i="6"/>
  <c r="E109" i="6"/>
  <c r="M108" i="6"/>
  <c r="E108" i="6"/>
  <c r="M107" i="6"/>
  <c r="M117" i="6" s="1"/>
  <c r="E107" i="6"/>
  <c r="E106" i="6"/>
  <c r="B107" i="6" s="1"/>
  <c r="M101" i="6"/>
  <c r="K101" i="6"/>
  <c r="M99" i="6"/>
  <c r="K99" i="6"/>
  <c r="M98" i="6"/>
  <c r="M97" i="6"/>
  <c r="K97" i="6"/>
  <c r="E97" i="6"/>
  <c r="M96" i="6"/>
  <c r="E96" i="6"/>
  <c r="M95" i="6"/>
  <c r="K95" i="6"/>
  <c r="E95" i="6"/>
  <c r="M94" i="6"/>
  <c r="E94" i="6"/>
  <c r="M93" i="6"/>
  <c r="K93" i="6"/>
  <c r="K100" i="6" s="1"/>
  <c r="E93" i="6"/>
  <c r="M92" i="6"/>
  <c r="E92" i="6"/>
  <c r="M91" i="6"/>
  <c r="M100" i="6" s="1"/>
  <c r="E91" i="6"/>
  <c r="M90" i="6"/>
  <c r="E90" i="6"/>
  <c r="B90" i="6"/>
  <c r="E89" i="6"/>
  <c r="M84" i="6"/>
  <c r="K84" i="6"/>
  <c r="M82" i="6"/>
  <c r="K82" i="6"/>
  <c r="M81" i="6"/>
  <c r="M80" i="6"/>
  <c r="K80" i="6"/>
  <c r="E80" i="6"/>
  <c r="M79" i="6"/>
  <c r="E79" i="6"/>
  <c r="M78" i="6"/>
  <c r="K78" i="6"/>
  <c r="E78" i="6"/>
  <c r="M77" i="6"/>
  <c r="E77" i="6"/>
  <c r="M76" i="6"/>
  <c r="K76" i="6"/>
  <c r="E76" i="6"/>
  <c r="M75" i="6"/>
  <c r="E75" i="6"/>
  <c r="M74" i="6"/>
  <c r="E74" i="6"/>
  <c r="M73" i="6"/>
  <c r="E73" i="6"/>
  <c r="E72" i="6"/>
  <c r="B73" i="6" s="1"/>
  <c r="B74" i="6" s="1"/>
  <c r="B75" i="6" s="1"/>
  <c r="B76" i="6" s="1"/>
  <c r="B77" i="6" s="1"/>
  <c r="B78" i="6" s="1"/>
  <c r="B79" i="6" s="1"/>
  <c r="B80" i="6" s="1"/>
  <c r="B81" i="6" s="1"/>
  <c r="M67" i="6"/>
  <c r="K67" i="6"/>
  <c r="M65" i="6"/>
  <c r="K65" i="6"/>
  <c r="M64" i="6"/>
  <c r="M63" i="6"/>
  <c r="K63" i="6"/>
  <c r="E63" i="6"/>
  <c r="M62" i="6"/>
  <c r="E62" i="6"/>
  <c r="M61" i="6"/>
  <c r="K61" i="6"/>
  <c r="E61" i="6"/>
  <c r="M60" i="6"/>
  <c r="E60" i="6"/>
  <c r="M59" i="6"/>
  <c r="K59" i="6"/>
  <c r="K66" i="6" s="1"/>
  <c r="E59" i="6"/>
  <c r="M58" i="6"/>
  <c r="E58" i="6"/>
  <c r="M57" i="6"/>
  <c r="E57" i="6"/>
  <c r="M56" i="6"/>
  <c r="E56" i="6"/>
  <c r="E55" i="6"/>
  <c r="E66" i="6" s="1"/>
  <c r="M50" i="6"/>
  <c r="K50" i="6"/>
  <c r="M48" i="6"/>
  <c r="K48" i="6"/>
  <c r="M47" i="6"/>
  <c r="M46" i="6"/>
  <c r="K46" i="6"/>
  <c r="E46" i="6"/>
  <c r="M45" i="6"/>
  <c r="E45" i="6"/>
  <c r="M44" i="6"/>
  <c r="K44" i="6"/>
  <c r="E44" i="6"/>
  <c r="M43" i="6"/>
  <c r="E43" i="6"/>
  <c r="M42" i="6"/>
  <c r="K42" i="6"/>
  <c r="E42" i="6"/>
  <c r="M41" i="6"/>
  <c r="E41" i="6"/>
  <c r="M40" i="6"/>
  <c r="E40" i="6"/>
  <c r="M39" i="6"/>
  <c r="E39" i="6"/>
  <c r="E38" i="6"/>
  <c r="B39" i="6" s="1"/>
  <c r="M33" i="6"/>
  <c r="K33" i="6"/>
  <c r="M31" i="6"/>
  <c r="K31" i="6"/>
  <c r="M30" i="6"/>
  <c r="M29" i="6"/>
  <c r="K29" i="6"/>
  <c r="E29" i="6"/>
  <c r="M28" i="6"/>
  <c r="E28" i="6"/>
  <c r="M27" i="6"/>
  <c r="K27" i="6"/>
  <c r="E27" i="6"/>
  <c r="M26" i="6"/>
  <c r="E26" i="6"/>
  <c r="M25" i="6"/>
  <c r="K25" i="6"/>
  <c r="K32" i="6" s="1"/>
  <c r="E25" i="6"/>
  <c r="M24" i="6"/>
  <c r="E24" i="6"/>
  <c r="M23" i="6"/>
  <c r="E23" i="6"/>
  <c r="M22" i="6"/>
  <c r="E22" i="6"/>
  <c r="E21" i="6"/>
  <c r="B22" i="6" s="1"/>
  <c r="B23" i="6" s="1"/>
  <c r="B24" i="6" s="1"/>
  <c r="M16" i="6"/>
  <c r="K16" i="6"/>
  <c r="M14" i="6"/>
  <c r="K14" i="6"/>
  <c r="M13" i="6"/>
  <c r="M12" i="6"/>
  <c r="K12" i="6"/>
  <c r="E12" i="6"/>
  <c r="M11" i="6"/>
  <c r="E11" i="6"/>
  <c r="M10" i="6"/>
  <c r="K10" i="6"/>
  <c r="E10" i="6"/>
  <c r="M9" i="6"/>
  <c r="E9" i="6"/>
  <c r="M8" i="6"/>
  <c r="K8" i="6"/>
  <c r="E8" i="6"/>
  <c r="M7" i="6"/>
  <c r="E7" i="6"/>
  <c r="M6" i="6"/>
  <c r="E6" i="6"/>
  <c r="M5" i="6"/>
  <c r="E5" i="6"/>
  <c r="E4" i="6"/>
  <c r="B25" i="6" l="1"/>
  <c r="B26" i="6" s="1"/>
  <c r="B27" i="6" s="1"/>
  <c r="B28" i="6" s="1"/>
  <c r="B29" i="6" s="1"/>
  <c r="B30" i="6" s="1"/>
  <c r="M49" i="6"/>
  <c r="K49" i="6"/>
  <c r="N49" i="6" s="1"/>
  <c r="B56" i="6"/>
  <c r="B57" i="6" s="1"/>
  <c r="B58" i="6" s="1"/>
  <c r="B59" i="6" s="1"/>
  <c r="B60" i="6" s="1"/>
  <c r="B61" i="6" s="1"/>
  <c r="B62" i="6" s="1"/>
  <c r="B63" i="6" s="1"/>
  <c r="B64" i="6" s="1"/>
  <c r="E100" i="6"/>
  <c r="B108" i="6"/>
  <c r="B109" i="6" s="1"/>
  <c r="B110" i="6" s="1"/>
  <c r="B111" i="6" s="1"/>
  <c r="B112" i="6" s="1"/>
  <c r="B113" i="6" s="1"/>
  <c r="B114" i="6" s="1"/>
  <c r="B115" i="6" s="1"/>
  <c r="M152" i="6"/>
  <c r="K152" i="6"/>
  <c r="L145" i="6"/>
  <c r="L147" i="6" s="1"/>
  <c r="L149" i="6" s="1"/>
  <c r="L151" i="6" s="1"/>
  <c r="B5" i="6"/>
  <c r="B6" i="6" s="1"/>
  <c r="B7" i="6" s="1"/>
  <c r="B8" i="6" s="1"/>
  <c r="B9" i="6" s="1"/>
  <c r="B10" i="6" s="1"/>
  <c r="B11" i="6" s="1"/>
  <c r="B12" i="6" s="1"/>
  <c r="B13" i="6" s="1"/>
  <c r="E15" i="6"/>
  <c r="M15" i="6"/>
  <c r="K15" i="6"/>
  <c r="M32" i="6"/>
  <c r="B40" i="6"/>
  <c r="B41" i="6" s="1"/>
  <c r="B42" i="6" s="1"/>
  <c r="B43" i="6" s="1"/>
  <c r="B44" i="6" s="1"/>
  <c r="B45" i="6" s="1"/>
  <c r="B46" i="6" s="1"/>
  <c r="B47" i="6" s="1"/>
  <c r="M66" i="6"/>
  <c r="M83" i="6"/>
  <c r="K83" i="6"/>
  <c r="N83" i="6" s="1"/>
  <c r="B91" i="6"/>
  <c r="B92" i="6" s="1"/>
  <c r="B93" i="6" s="1"/>
  <c r="B94" i="6" s="1"/>
  <c r="B95" i="6" s="1"/>
  <c r="B96" i="6" s="1"/>
  <c r="B97" i="6" s="1"/>
  <c r="B98" i="6" s="1"/>
  <c r="E134" i="6"/>
  <c r="M134" i="6"/>
  <c r="N134" i="6" s="1"/>
  <c r="B143" i="6"/>
  <c r="B144" i="6" s="1"/>
  <c r="B145" i="6" s="1"/>
  <c r="B146" i="6" s="1"/>
  <c r="B147" i="6" s="1"/>
  <c r="B148" i="6" s="1"/>
  <c r="B149" i="6" s="1"/>
  <c r="B150" i="6" s="1"/>
  <c r="N66" i="6"/>
  <c r="N100" i="6"/>
  <c r="N32" i="6"/>
  <c r="N117" i="6"/>
  <c r="N152" i="6"/>
  <c r="E32" i="6"/>
  <c r="E49" i="6"/>
  <c r="E83" i="6"/>
  <c r="E117" i="6"/>
  <c r="E152" i="6"/>
  <c r="N15" i="6" l="1"/>
  <c r="M153" i="5"/>
  <c r="K153" i="5"/>
  <c r="M151" i="5"/>
  <c r="K151" i="5"/>
  <c r="M150" i="5"/>
  <c r="M149" i="5"/>
  <c r="K149" i="5"/>
  <c r="M148" i="5"/>
  <c r="M147" i="5"/>
  <c r="K147" i="5"/>
  <c r="M146" i="5"/>
  <c r="M145" i="5"/>
  <c r="K145" i="5"/>
  <c r="L145" i="5" s="1"/>
  <c r="L147" i="5" s="1"/>
  <c r="L149" i="5" s="1"/>
  <c r="L151" i="5" s="1"/>
  <c r="M144" i="5"/>
  <c r="M143" i="5"/>
  <c r="M142" i="5"/>
  <c r="B142" i="5"/>
  <c r="B143" i="5" s="1"/>
  <c r="B144" i="5" s="1"/>
  <c r="B145" i="5" s="1"/>
  <c r="B146" i="5" s="1"/>
  <c r="B147" i="5" s="1"/>
  <c r="B148" i="5" s="1"/>
  <c r="B149" i="5" s="1"/>
  <c r="B150" i="5" s="1"/>
  <c r="M135" i="5"/>
  <c r="K135" i="5"/>
  <c r="M133" i="5"/>
  <c r="K133" i="5"/>
  <c r="M132" i="5"/>
  <c r="M131" i="5"/>
  <c r="K131" i="5"/>
  <c r="M130" i="5"/>
  <c r="M129" i="5"/>
  <c r="K129" i="5"/>
  <c r="M128" i="5"/>
  <c r="M127" i="5"/>
  <c r="K127" i="5"/>
  <c r="M126" i="5"/>
  <c r="M125" i="5"/>
  <c r="M124" i="5"/>
  <c r="M118" i="5"/>
  <c r="K118" i="5"/>
  <c r="C117" i="5"/>
  <c r="M116" i="5"/>
  <c r="K116" i="5"/>
  <c r="M115" i="5"/>
  <c r="M114" i="5"/>
  <c r="K114" i="5"/>
  <c r="M113" i="5"/>
  <c r="M112" i="5"/>
  <c r="K112" i="5"/>
  <c r="M111" i="5"/>
  <c r="M110" i="5"/>
  <c r="K110" i="5"/>
  <c r="K117" i="5" s="1"/>
  <c r="M109" i="5"/>
  <c r="M108" i="5"/>
  <c r="M107" i="5"/>
  <c r="M101" i="5"/>
  <c r="K101" i="5"/>
  <c r="M99" i="5"/>
  <c r="K99" i="5"/>
  <c r="M98" i="5"/>
  <c r="M97" i="5"/>
  <c r="K97" i="5"/>
  <c r="M96" i="5"/>
  <c r="M95" i="5"/>
  <c r="K95" i="5"/>
  <c r="M94" i="5"/>
  <c r="M93" i="5"/>
  <c r="K93" i="5"/>
  <c r="M92" i="5"/>
  <c r="M91" i="5"/>
  <c r="M90" i="5"/>
  <c r="M84" i="5"/>
  <c r="K84" i="5"/>
  <c r="M82" i="5"/>
  <c r="K82" i="5"/>
  <c r="M81" i="5"/>
  <c r="M80" i="5"/>
  <c r="K80" i="5"/>
  <c r="M79" i="5"/>
  <c r="M78" i="5"/>
  <c r="K78" i="5"/>
  <c r="M77" i="5"/>
  <c r="M76" i="5"/>
  <c r="K76" i="5"/>
  <c r="M75" i="5"/>
  <c r="M74" i="5"/>
  <c r="M73" i="5"/>
  <c r="M67" i="5"/>
  <c r="K67" i="5"/>
  <c r="M65" i="5"/>
  <c r="K65" i="5"/>
  <c r="M64" i="5"/>
  <c r="M63" i="5"/>
  <c r="K63" i="5"/>
  <c r="M62" i="5"/>
  <c r="M61" i="5"/>
  <c r="K61" i="5"/>
  <c r="M60" i="5"/>
  <c r="M59" i="5"/>
  <c r="K59" i="5"/>
  <c r="M58" i="5"/>
  <c r="M57" i="5"/>
  <c r="M56" i="5"/>
  <c r="M50" i="5"/>
  <c r="K50" i="5"/>
  <c r="M48" i="5"/>
  <c r="K48" i="5"/>
  <c r="M47" i="5"/>
  <c r="M46" i="5"/>
  <c r="K46" i="5"/>
  <c r="M45" i="5"/>
  <c r="M44" i="5"/>
  <c r="K44" i="5"/>
  <c r="M43" i="5"/>
  <c r="M42" i="5"/>
  <c r="K42" i="5"/>
  <c r="K49" i="5" s="1"/>
  <c r="M41" i="5"/>
  <c r="M40" i="5"/>
  <c r="M39" i="5"/>
  <c r="M33" i="5"/>
  <c r="K33" i="5"/>
  <c r="M31" i="5"/>
  <c r="K31" i="5"/>
  <c r="M30" i="5"/>
  <c r="M29" i="5"/>
  <c r="K29" i="5"/>
  <c r="M28" i="5"/>
  <c r="M27" i="5"/>
  <c r="K27" i="5"/>
  <c r="M26" i="5"/>
  <c r="M25" i="5"/>
  <c r="K25" i="5"/>
  <c r="M24" i="5"/>
  <c r="M23" i="5"/>
  <c r="M22" i="5"/>
  <c r="M16" i="5"/>
  <c r="K16" i="5"/>
  <c r="E15" i="5"/>
  <c r="M14" i="5"/>
  <c r="K14" i="5"/>
  <c r="M13" i="5"/>
  <c r="M12" i="5"/>
  <c r="K12" i="5"/>
  <c r="M11" i="5"/>
  <c r="M10" i="5"/>
  <c r="K10" i="5"/>
  <c r="M9" i="5"/>
  <c r="M8" i="5"/>
  <c r="K8" i="5"/>
  <c r="M7" i="5"/>
  <c r="M6" i="5"/>
  <c r="M5" i="5"/>
  <c r="K15" i="5" l="1"/>
  <c r="K134" i="5"/>
  <c r="M152" i="5"/>
  <c r="K152" i="5"/>
  <c r="M134" i="5"/>
  <c r="M117" i="5"/>
  <c r="N117" i="5" s="1"/>
  <c r="K100" i="5"/>
  <c r="M100" i="5"/>
  <c r="K83" i="5"/>
  <c r="M83" i="5"/>
  <c r="K66" i="5"/>
  <c r="M66" i="5"/>
  <c r="M49" i="5"/>
  <c r="N49" i="5" s="1"/>
  <c r="M32" i="5"/>
  <c r="K32" i="5"/>
  <c r="M15" i="5"/>
  <c r="N15" i="5"/>
  <c r="N152" i="5" l="1"/>
  <c r="N134" i="5"/>
  <c r="N100" i="5"/>
  <c r="N83" i="5"/>
  <c r="N66" i="5"/>
  <c r="N32" i="5"/>
  <c r="K25" i="3"/>
  <c r="I28" i="4"/>
  <c r="I18" i="4"/>
  <c r="I8" i="4"/>
  <c r="F28" i="4"/>
  <c r="F18" i="4"/>
  <c r="F8" i="4"/>
  <c r="H28" i="4"/>
  <c r="H18" i="4"/>
  <c r="H8" i="4"/>
  <c r="G28" i="4"/>
  <c r="G18" i="4"/>
  <c r="G8" i="4"/>
  <c r="K28" i="4"/>
  <c r="K18" i="4"/>
  <c r="K8" i="4"/>
  <c r="J28" i="4"/>
  <c r="J18" i="4"/>
  <c r="J8" i="4"/>
  <c r="E28" i="4"/>
  <c r="E18" i="4"/>
  <c r="E8" i="4"/>
  <c r="D28" i="4"/>
  <c r="D18" i="4"/>
  <c r="D8" i="4"/>
  <c r="C28" i="4"/>
  <c r="C18" i="4"/>
  <c r="C8" i="4"/>
  <c r="B51" i="4" l="1"/>
  <c r="C51" i="4"/>
  <c r="D51" i="4"/>
  <c r="D53" i="4"/>
  <c r="C53" i="4"/>
  <c r="B53" i="4"/>
  <c r="B52" i="4"/>
  <c r="D52" i="4"/>
  <c r="C52" i="4"/>
  <c r="C57" i="4" l="1"/>
  <c r="C56" i="4"/>
  <c r="D57" i="4"/>
  <c r="D56" i="4"/>
  <c r="B56" i="4"/>
  <c r="B57" i="4"/>
  <c r="E64" i="4"/>
  <c r="F64" i="4" s="1"/>
  <c r="E63" i="4"/>
  <c r="F63" i="4" s="1"/>
  <c r="E62" i="4"/>
  <c r="K29" i="4"/>
  <c r="J29" i="4"/>
  <c r="I29" i="4"/>
  <c r="H29" i="4"/>
  <c r="G29" i="4"/>
  <c r="F29" i="4"/>
  <c r="E29" i="4"/>
  <c r="D29" i="4"/>
  <c r="C29" i="4"/>
  <c r="K19" i="4"/>
  <c r="J19" i="4"/>
  <c r="I19" i="4"/>
  <c r="H19" i="4"/>
  <c r="G19" i="4"/>
  <c r="F19" i="4"/>
  <c r="E19" i="4"/>
  <c r="D19" i="4"/>
  <c r="C19" i="4"/>
  <c r="M9" i="4"/>
  <c r="L9" i="4"/>
  <c r="K9" i="4"/>
  <c r="J9" i="4"/>
  <c r="I9" i="4"/>
  <c r="H9" i="4"/>
  <c r="G9" i="4"/>
  <c r="F9" i="4"/>
  <c r="E9" i="4"/>
  <c r="D9" i="4"/>
  <c r="C9" i="4"/>
  <c r="BB29" i="4"/>
  <c r="BA29" i="4"/>
  <c r="AZ29" i="4"/>
  <c r="AY29" i="4"/>
  <c r="AX29" i="4"/>
  <c r="AW29" i="4"/>
  <c r="AV29" i="4"/>
  <c r="AU29" i="4"/>
  <c r="AT29" i="4"/>
  <c r="BB28" i="4"/>
  <c r="BA28" i="4"/>
  <c r="AZ28" i="4"/>
  <c r="AY28" i="4"/>
  <c r="AX28" i="4"/>
  <c r="AW28" i="4"/>
  <c r="AV28" i="4"/>
  <c r="AU28" i="4"/>
  <c r="AT28" i="4"/>
  <c r="BB19" i="4"/>
  <c r="BA19" i="4"/>
  <c r="AZ19" i="4"/>
  <c r="AY19" i="4"/>
  <c r="AX19" i="4"/>
  <c r="AW19" i="4"/>
  <c r="AV19" i="4"/>
  <c r="AU19" i="4"/>
  <c r="AT19" i="4"/>
  <c r="BB18" i="4"/>
  <c r="BA18" i="4"/>
  <c r="AZ18" i="4"/>
  <c r="AY18" i="4"/>
  <c r="AX18" i="4"/>
  <c r="AW18" i="4"/>
  <c r="AV18" i="4"/>
  <c r="AU18" i="4"/>
  <c r="AT18" i="4"/>
  <c r="BD9" i="4"/>
  <c r="BC9" i="4"/>
  <c r="BB9" i="4"/>
  <c r="BA9" i="4"/>
  <c r="AZ9" i="4"/>
  <c r="AY9" i="4"/>
  <c r="AX9" i="4"/>
  <c r="AW9" i="4"/>
  <c r="AV9" i="4"/>
  <c r="AU9" i="4"/>
  <c r="AT9" i="4"/>
  <c r="BD8" i="4"/>
  <c r="BC8" i="4"/>
  <c r="BB8" i="4"/>
  <c r="BA8" i="4"/>
  <c r="AZ8" i="4"/>
  <c r="AY8" i="4"/>
  <c r="AX8" i="4"/>
  <c r="AW8" i="4"/>
  <c r="AV8" i="4"/>
  <c r="AU8" i="4"/>
  <c r="AT8" i="4"/>
  <c r="M153" i="3"/>
  <c r="M151" i="3"/>
  <c r="K151" i="3"/>
  <c r="M150" i="3"/>
  <c r="M149" i="3"/>
  <c r="K149" i="3"/>
  <c r="M148" i="3"/>
  <c r="M147" i="3"/>
  <c r="K147" i="3"/>
  <c r="M146" i="3"/>
  <c r="M145" i="3"/>
  <c r="K145" i="3"/>
  <c r="M144" i="3"/>
  <c r="M143" i="3"/>
  <c r="B143" i="3"/>
  <c r="B144" i="3" s="1"/>
  <c r="B145" i="3" s="1"/>
  <c r="B146" i="3" s="1"/>
  <c r="B147" i="3" s="1"/>
  <c r="B148" i="3" s="1"/>
  <c r="B149" i="3" s="1"/>
  <c r="B150" i="3" s="1"/>
  <c r="B151" i="3" s="1"/>
  <c r="K153" i="3" s="1"/>
  <c r="M142" i="3"/>
  <c r="M152" i="3" s="1"/>
  <c r="B142" i="3"/>
  <c r="M135" i="3"/>
  <c r="M133" i="3"/>
  <c r="K133" i="3"/>
  <c r="M132" i="3"/>
  <c r="M131" i="3"/>
  <c r="K131" i="3"/>
  <c r="M130" i="3"/>
  <c r="M129" i="3"/>
  <c r="K129" i="3"/>
  <c r="M128" i="3"/>
  <c r="M127" i="3"/>
  <c r="K127" i="3"/>
  <c r="K134" i="3" s="1"/>
  <c r="M126" i="3"/>
  <c r="M125" i="3"/>
  <c r="M124" i="3"/>
  <c r="B124" i="3"/>
  <c r="B125" i="3" s="1"/>
  <c r="B126" i="3" s="1"/>
  <c r="B127" i="3" s="1"/>
  <c r="B128" i="3" s="1"/>
  <c r="B129" i="3" s="1"/>
  <c r="B130" i="3" s="1"/>
  <c r="B131" i="3" s="1"/>
  <c r="B132" i="3" s="1"/>
  <c r="B133" i="3" s="1"/>
  <c r="K135" i="3" s="1"/>
  <c r="M118" i="3"/>
  <c r="E117" i="3"/>
  <c r="M116" i="3"/>
  <c r="K116" i="3"/>
  <c r="M115" i="3"/>
  <c r="M114" i="3"/>
  <c r="K114" i="3"/>
  <c r="M113" i="3"/>
  <c r="M112" i="3"/>
  <c r="K112" i="3"/>
  <c r="M111" i="3"/>
  <c r="M110" i="3"/>
  <c r="K110" i="3"/>
  <c r="M109" i="3"/>
  <c r="M108" i="3"/>
  <c r="M107" i="3"/>
  <c r="B107" i="3"/>
  <c r="B108" i="3" s="1"/>
  <c r="B109" i="3" s="1"/>
  <c r="B110" i="3" s="1"/>
  <c r="B111" i="3" s="1"/>
  <c r="B112" i="3" s="1"/>
  <c r="B113" i="3" s="1"/>
  <c r="B114" i="3" s="1"/>
  <c r="B115" i="3" s="1"/>
  <c r="B116" i="3" s="1"/>
  <c r="K118" i="3" s="1"/>
  <c r="M101" i="3"/>
  <c r="M99" i="3"/>
  <c r="K99" i="3"/>
  <c r="M98" i="3"/>
  <c r="M97" i="3"/>
  <c r="K97" i="3"/>
  <c r="M96" i="3"/>
  <c r="M95" i="3"/>
  <c r="K95" i="3"/>
  <c r="M94" i="3"/>
  <c r="M93" i="3"/>
  <c r="K93" i="3"/>
  <c r="K100" i="3" s="1"/>
  <c r="M92" i="3"/>
  <c r="M91" i="3"/>
  <c r="B91" i="3"/>
  <c r="B92" i="3" s="1"/>
  <c r="B93" i="3" s="1"/>
  <c r="B94" i="3" s="1"/>
  <c r="B95" i="3" s="1"/>
  <c r="B96" i="3" s="1"/>
  <c r="B97" i="3" s="1"/>
  <c r="B98" i="3" s="1"/>
  <c r="B99" i="3" s="1"/>
  <c r="K101" i="3" s="1"/>
  <c r="M90" i="3"/>
  <c r="B90" i="3"/>
  <c r="M84" i="3"/>
  <c r="M82" i="3"/>
  <c r="K82" i="3"/>
  <c r="M81" i="3"/>
  <c r="M80" i="3"/>
  <c r="K80" i="3"/>
  <c r="M79" i="3"/>
  <c r="M78" i="3"/>
  <c r="K78" i="3"/>
  <c r="M77" i="3"/>
  <c r="M76" i="3"/>
  <c r="K76" i="3"/>
  <c r="K83" i="3" s="1"/>
  <c r="M75" i="3"/>
  <c r="M74" i="3"/>
  <c r="M73" i="3"/>
  <c r="B73" i="3"/>
  <c r="B74" i="3" s="1"/>
  <c r="B75" i="3" s="1"/>
  <c r="B76" i="3" s="1"/>
  <c r="B77" i="3" s="1"/>
  <c r="B78" i="3" s="1"/>
  <c r="B79" i="3" s="1"/>
  <c r="B80" i="3" s="1"/>
  <c r="B81" i="3" s="1"/>
  <c r="B82" i="3" s="1"/>
  <c r="K84" i="3" s="1"/>
  <c r="M67" i="3"/>
  <c r="M65" i="3"/>
  <c r="K65" i="3"/>
  <c r="M64" i="3"/>
  <c r="M63" i="3"/>
  <c r="K63" i="3"/>
  <c r="M62" i="3"/>
  <c r="M61" i="3"/>
  <c r="K61" i="3"/>
  <c r="M60" i="3"/>
  <c r="M59" i="3"/>
  <c r="K59" i="3"/>
  <c r="M58" i="3"/>
  <c r="M57" i="3"/>
  <c r="M56" i="3"/>
  <c r="M66" i="3" s="1"/>
  <c r="B56" i="3"/>
  <c r="B57" i="3" s="1"/>
  <c r="B58" i="3" s="1"/>
  <c r="B59" i="3" s="1"/>
  <c r="B60" i="3" s="1"/>
  <c r="B61" i="3" s="1"/>
  <c r="B62" i="3" s="1"/>
  <c r="B63" i="3" s="1"/>
  <c r="B64" i="3" s="1"/>
  <c r="B65" i="3" s="1"/>
  <c r="K67" i="3" s="1"/>
  <c r="M50" i="3"/>
  <c r="M48" i="3"/>
  <c r="K48" i="3"/>
  <c r="M47" i="3"/>
  <c r="M46" i="3"/>
  <c r="K46" i="3"/>
  <c r="M45" i="3"/>
  <c r="M44" i="3"/>
  <c r="K44" i="3"/>
  <c r="M43" i="3"/>
  <c r="M42" i="3"/>
  <c r="K42" i="3"/>
  <c r="K49" i="3" s="1"/>
  <c r="M41" i="3"/>
  <c r="M40" i="3"/>
  <c r="M39" i="3"/>
  <c r="B39" i="3"/>
  <c r="B40" i="3" s="1"/>
  <c r="B41" i="3" s="1"/>
  <c r="B42" i="3" s="1"/>
  <c r="B43" i="3" s="1"/>
  <c r="B44" i="3" s="1"/>
  <c r="B45" i="3" s="1"/>
  <c r="B46" i="3" s="1"/>
  <c r="B47" i="3" s="1"/>
  <c r="B48" i="3" s="1"/>
  <c r="K50" i="3" s="1"/>
  <c r="M33" i="3"/>
  <c r="M31" i="3"/>
  <c r="K31" i="3"/>
  <c r="M30" i="3"/>
  <c r="M29" i="3"/>
  <c r="K29" i="3"/>
  <c r="M28" i="3"/>
  <c r="M27" i="3"/>
  <c r="K27" i="3"/>
  <c r="M26" i="3"/>
  <c r="M25" i="3"/>
  <c r="K32" i="3"/>
  <c r="M24" i="3"/>
  <c r="M23" i="3"/>
  <c r="B23" i="3"/>
  <c r="B24" i="3" s="1"/>
  <c r="B25" i="3" s="1"/>
  <c r="B26" i="3" s="1"/>
  <c r="B27" i="3" s="1"/>
  <c r="B28" i="3" s="1"/>
  <c r="B29" i="3" s="1"/>
  <c r="B30" i="3" s="1"/>
  <c r="B31" i="3" s="1"/>
  <c r="K33" i="3" s="1"/>
  <c r="M22" i="3"/>
  <c r="M32" i="3" s="1"/>
  <c r="B22" i="3"/>
  <c r="M16" i="3"/>
  <c r="E15" i="3"/>
  <c r="C15" i="3"/>
  <c r="M14" i="3"/>
  <c r="K14" i="3"/>
  <c r="M13" i="3"/>
  <c r="M12" i="3"/>
  <c r="K12" i="3"/>
  <c r="M11" i="3"/>
  <c r="M10" i="3"/>
  <c r="K10" i="3"/>
  <c r="M9" i="3"/>
  <c r="M8" i="3"/>
  <c r="K8" i="3"/>
  <c r="M7" i="3"/>
  <c r="M6" i="3"/>
  <c r="M5" i="3"/>
  <c r="B5" i="3"/>
  <c r="B6" i="3" s="1"/>
  <c r="B7" i="3" s="1"/>
  <c r="B8" i="3" s="1"/>
  <c r="B9" i="3" s="1"/>
  <c r="B10" i="3" s="1"/>
  <c r="B11" i="3" s="1"/>
  <c r="B12" i="3" s="1"/>
  <c r="B13" i="3" s="1"/>
  <c r="B14" i="3" s="1"/>
  <c r="K16" i="3" s="1"/>
  <c r="K152" i="3" l="1"/>
  <c r="L145" i="3"/>
  <c r="L147" i="3" s="1"/>
  <c r="L149" i="3" s="1"/>
  <c r="L151" i="3" s="1"/>
  <c r="E68" i="4"/>
  <c r="E67" i="4"/>
  <c r="M15" i="3"/>
  <c r="M49" i="3"/>
  <c r="M83" i="3"/>
  <c r="N83" i="3"/>
  <c r="M117" i="3"/>
  <c r="M134" i="3"/>
  <c r="N134" i="3"/>
  <c r="K66" i="3"/>
  <c r="N66" i="3" s="1"/>
  <c r="K15" i="3"/>
  <c r="N15" i="3" s="1"/>
  <c r="M100" i="3"/>
  <c r="K117" i="3"/>
  <c r="F62" i="4"/>
  <c r="N49" i="3"/>
  <c r="N117" i="3"/>
  <c r="N152" i="3"/>
  <c r="N100" i="3"/>
  <c r="N32" i="3"/>
  <c r="F68" i="4" l="1"/>
  <c r="F67" i="4"/>
  <c r="M153" i="2"/>
  <c r="K153" i="2"/>
  <c r="M151" i="2"/>
  <c r="K151" i="2"/>
  <c r="M150" i="2"/>
  <c r="M149" i="2"/>
  <c r="K149" i="2"/>
  <c r="M148" i="2"/>
  <c r="M147" i="2"/>
  <c r="K147" i="2"/>
  <c r="M146" i="2"/>
  <c r="M145" i="2"/>
  <c r="K145" i="2"/>
  <c r="M144" i="2"/>
  <c r="M143" i="2"/>
  <c r="M142" i="2"/>
  <c r="E142" i="2"/>
  <c r="E141" i="2"/>
  <c r="B142" i="2" s="1"/>
  <c r="B143" i="2" s="1"/>
  <c r="B144" i="2" s="1"/>
  <c r="B145" i="2" s="1"/>
  <c r="B146" i="2" s="1"/>
  <c r="B147" i="2" s="1"/>
  <c r="B148" i="2" s="1"/>
  <c r="B149" i="2" s="1"/>
  <c r="B150" i="2" s="1"/>
  <c r="M135" i="2"/>
  <c r="K135" i="2"/>
  <c r="M133" i="2"/>
  <c r="K133" i="2"/>
  <c r="M132" i="2"/>
  <c r="M131" i="2"/>
  <c r="K131" i="2"/>
  <c r="M130" i="2"/>
  <c r="M129" i="2"/>
  <c r="K129" i="2"/>
  <c r="M128" i="2"/>
  <c r="M127" i="2"/>
  <c r="K127" i="2"/>
  <c r="K134" i="2" s="1"/>
  <c r="M126" i="2"/>
  <c r="M125" i="2"/>
  <c r="M124" i="2"/>
  <c r="E124" i="2"/>
  <c r="E123" i="2"/>
  <c r="B124" i="2" s="1"/>
  <c r="B125" i="2" s="1"/>
  <c r="B126" i="2" s="1"/>
  <c r="B127" i="2" s="1"/>
  <c r="B128" i="2" s="1"/>
  <c r="B129" i="2" s="1"/>
  <c r="B130" i="2" s="1"/>
  <c r="B131" i="2" s="1"/>
  <c r="B132" i="2" s="1"/>
  <c r="M118" i="2"/>
  <c r="K118" i="2"/>
  <c r="C117" i="2"/>
  <c r="M116" i="2"/>
  <c r="K116" i="2"/>
  <c r="M115" i="2"/>
  <c r="M114" i="2"/>
  <c r="K114" i="2"/>
  <c r="M113" i="2"/>
  <c r="M112" i="2"/>
  <c r="K112" i="2"/>
  <c r="M111" i="2"/>
  <c r="M110" i="2"/>
  <c r="K110" i="2"/>
  <c r="K117" i="2" s="1"/>
  <c r="M109" i="2"/>
  <c r="M108" i="2"/>
  <c r="M107" i="2"/>
  <c r="E107" i="2"/>
  <c r="B107" i="2"/>
  <c r="E106" i="2"/>
  <c r="M101" i="2"/>
  <c r="K101" i="2"/>
  <c r="M99" i="2"/>
  <c r="K99" i="2"/>
  <c r="M98" i="2"/>
  <c r="M97" i="2"/>
  <c r="K97" i="2"/>
  <c r="M96" i="2"/>
  <c r="M95" i="2"/>
  <c r="K95" i="2"/>
  <c r="M94" i="2"/>
  <c r="M93" i="2"/>
  <c r="K93" i="2"/>
  <c r="K100" i="2" s="1"/>
  <c r="M92" i="2"/>
  <c r="M91" i="2"/>
  <c r="M90" i="2"/>
  <c r="M100" i="2" s="1"/>
  <c r="E90" i="2"/>
  <c r="E89" i="2"/>
  <c r="B90" i="2" s="1"/>
  <c r="B91" i="2" s="1"/>
  <c r="B92" i="2" s="1"/>
  <c r="B93" i="2" s="1"/>
  <c r="B94" i="2" s="1"/>
  <c r="B95" i="2" s="1"/>
  <c r="B96" i="2" s="1"/>
  <c r="B97" i="2" s="1"/>
  <c r="B98" i="2" s="1"/>
  <c r="M84" i="2"/>
  <c r="K84" i="2"/>
  <c r="M82" i="2"/>
  <c r="K82" i="2"/>
  <c r="M81" i="2"/>
  <c r="M80" i="2"/>
  <c r="K80" i="2"/>
  <c r="M79" i="2"/>
  <c r="M78" i="2"/>
  <c r="K78" i="2"/>
  <c r="M77" i="2"/>
  <c r="M76" i="2"/>
  <c r="K76" i="2"/>
  <c r="K83" i="2" s="1"/>
  <c r="M75" i="2"/>
  <c r="M74" i="2"/>
  <c r="M73" i="2"/>
  <c r="E73" i="2"/>
  <c r="B73" i="2"/>
  <c r="B74" i="2" s="1"/>
  <c r="B75" i="2" s="1"/>
  <c r="B76" i="2" s="1"/>
  <c r="B77" i="2" s="1"/>
  <c r="B78" i="2" s="1"/>
  <c r="B79" i="2" s="1"/>
  <c r="B80" i="2" s="1"/>
  <c r="B81" i="2" s="1"/>
  <c r="E72" i="2"/>
  <c r="M67" i="2"/>
  <c r="K67" i="2"/>
  <c r="M65" i="2"/>
  <c r="K65" i="2"/>
  <c r="M64" i="2"/>
  <c r="M63" i="2"/>
  <c r="K63" i="2"/>
  <c r="M62" i="2"/>
  <c r="M61" i="2"/>
  <c r="K61" i="2"/>
  <c r="M60" i="2"/>
  <c r="M59" i="2"/>
  <c r="K59" i="2"/>
  <c r="K66" i="2" s="1"/>
  <c r="M58" i="2"/>
  <c r="M57" i="2"/>
  <c r="M56" i="2"/>
  <c r="E56" i="2"/>
  <c r="B56" i="2"/>
  <c r="E55" i="2"/>
  <c r="M50" i="2"/>
  <c r="K50" i="2"/>
  <c r="M48" i="2"/>
  <c r="K48" i="2"/>
  <c r="M47" i="2"/>
  <c r="M46" i="2"/>
  <c r="K46" i="2"/>
  <c r="M45" i="2"/>
  <c r="M44" i="2"/>
  <c r="K44" i="2"/>
  <c r="M43" i="2"/>
  <c r="M42" i="2"/>
  <c r="K42" i="2"/>
  <c r="K49" i="2" s="1"/>
  <c r="M41" i="2"/>
  <c r="M40" i="2"/>
  <c r="M39" i="2"/>
  <c r="M49" i="2" s="1"/>
  <c r="E39" i="2"/>
  <c r="E38" i="2"/>
  <c r="B39" i="2" s="1"/>
  <c r="B40" i="2" s="1"/>
  <c r="B41" i="2" s="1"/>
  <c r="B42" i="2" s="1"/>
  <c r="B43" i="2" s="1"/>
  <c r="B44" i="2" s="1"/>
  <c r="B45" i="2" s="1"/>
  <c r="B46" i="2" s="1"/>
  <c r="B47" i="2" s="1"/>
  <c r="M33" i="2"/>
  <c r="K33" i="2"/>
  <c r="M31" i="2"/>
  <c r="K31" i="2"/>
  <c r="M30" i="2"/>
  <c r="M29" i="2"/>
  <c r="K29" i="2"/>
  <c r="M28" i="2"/>
  <c r="M27" i="2"/>
  <c r="K27" i="2"/>
  <c r="M26" i="2"/>
  <c r="M25" i="2"/>
  <c r="K25" i="2"/>
  <c r="K32" i="2" s="1"/>
  <c r="M24" i="2"/>
  <c r="M23" i="2"/>
  <c r="M22" i="2"/>
  <c r="E22" i="2"/>
  <c r="B22" i="2"/>
  <c r="B23" i="2" s="1"/>
  <c r="B24" i="2" s="1"/>
  <c r="B25" i="2" s="1"/>
  <c r="B26" i="2" s="1"/>
  <c r="B27" i="2" s="1"/>
  <c r="B28" i="2" s="1"/>
  <c r="B29" i="2" s="1"/>
  <c r="B30" i="2" s="1"/>
  <c r="E21" i="2"/>
  <c r="M16" i="2"/>
  <c r="K16" i="2"/>
  <c r="M14" i="2"/>
  <c r="K14" i="2"/>
  <c r="M13" i="2"/>
  <c r="M12" i="2"/>
  <c r="K12" i="2"/>
  <c r="M11" i="2"/>
  <c r="M10" i="2"/>
  <c r="K10" i="2"/>
  <c r="M9" i="2"/>
  <c r="M8" i="2"/>
  <c r="K8" i="2"/>
  <c r="M7" i="2"/>
  <c r="M6" i="2"/>
  <c r="M5" i="2"/>
  <c r="E5" i="2"/>
  <c r="E4" i="2"/>
  <c r="N49" i="2" l="1"/>
  <c r="N100" i="2"/>
  <c r="E15" i="2"/>
  <c r="M32" i="2"/>
  <c r="N32" i="2"/>
  <c r="B57" i="2"/>
  <c r="B58" i="2" s="1"/>
  <c r="B59" i="2" s="1"/>
  <c r="B60" i="2" s="1"/>
  <c r="B61" i="2" s="1"/>
  <c r="B62" i="2" s="1"/>
  <c r="B63" i="2" s="1"/>
  <c r="B64" i="2" s="1"/>
  <c r="M83" i="2"/>
  <c r="B108" i="2"/>
  <c r="B109" i="2" s="1"/>
  <c r="B110" i="2" s="1"/>
  <c r="B111" i="2" s="1"/>
  <c r="B112" i="2" s="1"/>
  <c r="B113" i="2" s="1"/>
  <c r="B114" i="2" s="1"/>
  <c r="B115" i="2" s="1"/>
  <c r="K152" i="2"/>
  <c r="L145" i="2"/>
  <c r="L147" i="2" s="1"/>
  <c r="L149" i="2" s="1"/>
  <c r="L151" i="2" s="1"/>
  <c r="M134" i="2"/>
  <c r="N134" i="2" s="1"/>
  <c r="M152" i="2"/>
  <c r="M15" i="2"/>
  <c r="K15" i="2"/>
  <c r="N15" i="2" s="1"/>
  <c r="M66" i="2"/>
  <c r="N66" i="2"/>
  <c r="M117" i="2"/>
  <c r="N117" i="2" s="1"/>
  <c r="N83" i="2"/>
  <c r="B5" i="2"/>
  <c r="B6" i="2" s="1"/>
  <c r="B7" i="2" s="1"/>
  <c r="B8" i="2" s="1"/>
  <c r="B9" i="2" s="1"/>
  <c r="B10" i="2" s="1"/>
  <c r="B11" i="2" s="1"/>
  <c r="B12" i="2" s="1"/>
  <c r="B13" i="2" s="1"/>
  <c r="N152" i="2" l="1"/>
  <c r="M153" i="1"/>
  <c r="K153" i="1"/>
  <c r="O151" i="1"/>
  <c r="N151" i="1"/>
  <c r="M151" i="1"/>
  <c r="K151" i="1"/>
  <c r="O150" i="1"/>
  <c r="N150" i="1"/>
  <c r="M150" i="1"/>
  <c r="O149" i="1"/>
  <c r="N149" i="1"/>
  <c r="M149" i="1"/>
  <c r="K149" i="1"/>
  <c r="O148" i="1"/>
  <c r="N148" i="1"/>
  <c r="M148" i="1"/>
  <c r="O147" i="1"/>
  <c r="N147" i="1"/>
  <c r="M147" i="1"/>
  <c r="K147" i="1"/>
  <c r="O146" i="1"/>
  <c r="N146" i="1"/>
  <c r="M146" i="1"/>
  <c r="O145" i="1"/>
  <c r="N145" i="1"/>
  <c r="M145" i="1"/>
  <c r="K145" i="1"/>
  <c r="L145" i="1" s="1"/>
  <c r="O144" i="1"/>
  <c r="N144" i="1"/>
  <c r="M144" i="1"/>
  <c r="O143" i="1"/>
  <c r="N143" i="1"/>
  <c r="M143" i="1"/>
  <c r="O142" i="1"/>
  <c r="N142" i="1"/>
  <c r="N152" i="1" s="1"/>
  <c r="M142" i="1"/>
  <c r="B142" i="1"/>
  <c r="B143" i="1" s="1"/>
  <c r="B144" i="1" s="1"/>
  <c r="B145" i="1" s="1"/>
  <c r="B146" i="1" s="1"/>
  <c r="B147" i="1" s="1"/>
  <c r="B148" i="1" s="1"/>
  <c r="B149" i="1" s="1"/>
  <c r="B150" i="1" s="1"/>
  <c r="M135" i="1"/>
  <c r="K135" i="1"/>
  <c r="O133" i="1"/>
  <c r="N133" i="1"/>
  <c r="M133" i="1"/>
  <c r="K133" i="1"/>
  <c r="O132" i="1"/>
  <c r="N132" i="1"/>
  <c r="M132" i="1"/>
  <c r="O131" i="1"/>
  <c r="N131" i="1"/>
  <c r="M131" i="1"/>
  <c r="K131" i="1"/>
  <c r="O130" i="1"/>
  <c r="N130" i="1"/>
  <c r="M130" i="1"/>
  <c r="O129" i="1"/>
  <c r="N129" i="1"/>
  <c r="M129" i="1"/>
  <c r="K129" i="1"/>
  <c r="O128" i="1"/>
  <c r="N128" i="1"/>
  <c r="M128" i="1"/>
  <c r="O127" i="1"/>
  <c r="N127" i="1"/>
  <c r="M127" i="1"/>
  <c r="K127" i="1"/>
  <c r="O126" i="1"/>
  <c r="N126" i="1"/>
  <c r="M126" i="1"/>
  <c r="O125" i="1"/>
  <c r="N125" i="1"/>
  <c r="M125" i="1"/>
  <c r="O124" i="1"/>
  <c r="N124" i="1"/>
  <c r="M124" i="1"/>
  <c r="B124" i="1"/>
  <c r="B125" i="1" s="1"/>
  <c r="B126" i="1" s="1"/>
  <c r="B127" i="1" s="1"/>
  <c r="B128" i="1" s="1"/>
  <c r="B129" i="1" s="1"/>
  <c r="B130" i="1" s="1"/>
  <c r="B131" i="1" s="1"/>
  <c r="B132" i="1" s="1"/>
  <c r="M118" i="1"/>
  <c r="K118" i="1"/>
  <c r="O116" i="1"/>
  <c r="N116" i="1"/>
  <c r="M116" i="1"/>
  <c r="K116" i="1"/>
  <c r="O115" i="1"/>
  <c r="N115" i="1"/>
  <c r="M115" i="1"/>
  <c r="O114" i="1"/>
  <c r="N114" i="1"/>
  <c r="M114" i="1"/>
  <c r="K114" i="1"/>
  <c r="O113" i="1"/>
  <c r="N113" i="1"/>
  <c r="M113" i="1"/>
  <c r="O112" i="1"/>
  <c r="N112" i="1"/>
  <c r="M112" i="1"/>
  <c r="K112" i="1"/>
  <c r="O111" i="1"/>
  <c r="N111" i="1"/>
  <c r="M111" i="1"/>
  <c r="O110" i="1"/>
  <c r="N110" i="1"/>
  <c r="M110" i="1"/>
  <c r="K110" i="1"/>
  <c r="O109" i="1"/>
  <c r="N109" i="1"/>
  <c r="M109" i="1"/>
  <c r="O108" i="1"/>
  <c r="N108" i="1"/>
  <c r="M108" i="1"/>
  <c r="O107" i="1"/>
  <c r="N107" i="1"/>
  <c r="M107" i="1"/>
  <c r="B107" i="1"/>
  <c r="B108" i="1" s="1"/>
  <c r="B109" i="1" s="1"/>
  <c r="B110" i="1" s="1"/>
  <c r="B111" i="1" s="1"/>
  <c r="B112" i="1" s="1"/>
  <c r="B113" i="1" s="1"/>
  <c r="B114" i="1" s="1"/>
  <c r="B115" i="1" s="1"/>
  <c r="M101" i="1"/>
  <c r="K101" i="1"/>
  <c r="O99" i="1"/>
  <c r="N99" i="1"/>
  <c r="M99" i="1"/>
  <c r="K99" i="1"/>
  <c r="O98" i="1"/>
  <c r="N98" i="1"/>
  <c r="M98" i="1"/>
  <c r="O97" i="1"/>
  <c r="N97" i="1"/>
  <c r="M97" i="1"/>
  <c r="K97" i="1"/>
  <c r="O96" i="1"/>
  <c r="N96" i="1"/>
  <c r="M96" i="1"/>
  <c r="O95" i="1"/>
  <c r="O100" i="1" s="1"/>
  <c r="N95" i="1"/>
  <c r="M95" i="1"/>
  <c r="K95" i="1"/>
  <c r="O94" i="1"/>
  <c r="N94" i="1"/>
  <c r="M94" i="1"/>
  <c r="O93" i="1"/>
  <c r="N93" i="1"/>
  <c r="M93" i="1"/>
  <c r="K93" i="1"/>
  <c r="O92" i="1"/>
  <c r="N92" i="1"/>
  <c r="M92" i="1"/>
  <c r="O91" i="1"/>
  <c r="N91" i="1"/>
  <c r="M91" i="1"/>
  <c r="O90" i="1"/>
  <c r="N90" i="1"/>
  <c r="M90" i="1"/>
  <c r="B90" i="1"/>
  <c r="B91" i="1" s="1"/>
  <c r="B92" i="1" s="1"/>
  <c r="B93" i="1" s="1"/>
  <c r="B94" i="1" s="1"/>
  <c r="B95" i="1" s="1"/>
  <c r="B96" i="1" s="1"/>
  <c r="B97" i="1" s="1"/>
  <c r="B98" i="1" s="1"/>
  <c r="M84" i="1"/>
  <c r="K84" i="1"/>
  <c r="E83" i="1"/>
  <c r="O82" i="1"/>
  <c r="N82" i="1"/>
  <c r="M82" i="1"/>
  <c r="K82" i="1"/>
  <c r="O81" i="1"/>
  <c r="N81" i="1"/>
  <c r="M81" i="1"/>
  <c r="O80" i="1"/>
  <c r="N80" i="1"/>
  <c r="M80" i="1"/>
  <c r="K80" i="1"/>
  <c r="O79" i="1"/>
  <c r="N79" i="1"/>
  <c r="M79" i="1"/>
  <c r="O78" i="1"/>
  <c r="N78" i="1"/>
  <c r="M78" i="1"/>
  <c r="K78" i="1"/>
  <c r="O77" i="1"/>
  <c r="N77" i="1"/>
  <c r="M77" i="1"/>
  <c r="O76" i="1"/>
  <c r="N76" i="1"/>
  <c r="M76" i="1"/>
  <c r="K76" i="1"/>
  <c r="K83" i="1" s="1"/>
  <c r="O75" i="1"/>
  <c r="N75" i="1"/>
  <c r="M75" i="1"/>
  <c r="O74" i="1"/>
  <c r="N74" i="1"/>
  <c r="M74" i="1"/>
  <c r="O73" i="1"/>
  <c r="N73" i="1"/>
  <c r="N83" i="1" s="1"/>
  <c r="M73" i="1"/>
  <c r="B73" i="1"/>
  <c r="B74" i="1" s="1"/>
  <c r="B75" i="1" s="1"/>
  <c r="B76" i="1" s="1"/>
  <c r="B77" i="1" s="1"/>
  <c r="B78" i="1" s="1"/>
  <c r="B79" i="1" s="1"/>
  <c r="B80" i="1" s="1"/>
  <c r="B81" i="1" s="1"/>
  <c r="M67" i="1"/>
  <c r="K67" i="1"/>
  <c r="O65" i="1"/>
  <c r="N65" i="1"/>
  <c r="M65" i="1"/>
  <c r="K65" i="1"/>
  <c r="O64" i="1"/>
  <c r="N64" i="1"/>
  <c r="M64" i="1"/>
  <c r="O63" i="1"/>
  <c r="N63" i="1"/>
  <c r="M63" i="1"/>
  <c r="K63" i="1"/>
  <c r="O62" i="1"/>
  <c r="N62" i="1"/>
  <c r="M62" i="1"/>
  <c r="O61" i="1"/>
  <c r="N61" i="1"/>
  <c r="M61" i="1"/>
  <c r="K61" i="1"/>
  <c r="O60" i="1"/>
  <c r="N60" i="1"/>
  <c r="M60" i="1"/>
  <c r="O59" i="1"/>
  <c r="N59" i="1"/>
  <c r="M59" i="1"/>
  <c r="K59" i="1"/>
  <c r="O58" i="1"/>
  <c r="N58" i="1"/>
  <c r="M58" i="1"/>
  <c r="O57" i="1"/>
  <c r="N57" i="1"/>
  <c r="M57" i="1"/>
  <c r="O56" i="1"/>
  <c r="N56" i="1"/>
  <c r="M56" i="1"/>
  <c r="B56" i="1"/>
  <c r="B57" i="1" s="1"/>
  <c r="B58" i="1" s="1"/>
  <c r="B59" i="1" s="1"/>
  <c r="B60" i="1" s="1"/>
  <c r="B61" i="1" s="1"/>
  <c r="B62" i="1" s="1"/>
  <c r="B63" i="1" s="1"/>
  <c r="B64" i="1" s="1"/>
  <c r="M50" i="1"/>
  <c r="K50" i="1"/>
  <c r="O48" i="1"/>
  <c r="N48" i="1"/>
  <c r="M48" i="1"/>
  <c r="K48" i="1"/>
  <c r="O47" i="1"/>
  <c r="N47" i="1"/>
  <c r="M47" i="1"/>
  <c r="O46" i="1"/>
  <c r="N46" i="1"/>
  <c r="M46" i="1"/>
  <c r="K46" i="1"/>
  <c r="O45" i="1"/>
  <c r="N45" i="1"/>
  <c r="M45" i="1"/>
  <c r="O44" i="1"/>
  <c r="N44" i="1"/>
  <c r="N49" i="1" s="1"/>
  <c r="M44" i="1"/>
  <c r="K44" i="1"/>
  <c r="O43" i="1"/>
  <c r="N43" i="1"/>
  <c r="M43" i="1"/>
  <c r="O42" i="1"/>
  <c r="N42" i="1"/>
  <c r="M42" i="1"/>
  <c r="K42" i="1"/>
  <c r="K49" i="1" s="1"/>
  <c r="O41" i="1"/>
  <c r="N41" i="1"/>
  <c r="M41" i="1"/>
  <c r="O40" i="1"/>
  <c r="N40" i="1"/>
  <c r="M40" i="1"/>
  <c r="O39" i="1"/>
  <c r="N39" i="1"/>
  <c r="M39" i="1"/>
  <c r="B39" i="1"/>
  <c r="B40" i="1" s="1"/>
  <c r="B41" i="1" s="1"/>
  <c r="B42" i="1" s="1"/>
  <c r="B43" i="1" s="1"/>
  <c r="B44" i="1" s="1"/>
  <c r="B45" i="1" s="1"/>
  <c r="B46" i="1" s="1"/>
  <c r="B47" i="1" s="1"/>
  <c r="M33" i="1"/>
  <c r="K33" i="1"/>
  <c r="O31" i="1"/>
  <c r="N31" i="1"/>
  <c r="M31" i="1"/>
  <c r="K31" i="1"/>
  <c r="O30" i="1"/>
  <c r="N30" i="1"/>
  <c r="M30" i="1"/>
  <c r="O29" i="1"/>
  <c r="N29" i="1"/>
  <c r="M29" i="1"/>
  <c r="K29" i="1"/>
  <c r="O28" i="1"/>
  <c r="N28" i="1"/>
  <c r="M28" i="1"/>
  <c r="O27" i="1"/>
  <c r="N27" i="1"/>
  <c r="M27" i="1"/>
  <c r="K27" i="1"/>
  <c r="K32" i="1" s="1"/>
  <c r="O26" i="1"/>
  <c r="N26" i="1"/>
  <c r="M26" i="1"/>
  <c r="O25" i="1"/>
  <c r="N25" i="1"/>
  <c r="M25" i="1"/>
  <c r="K25" i="1"/>
  <c r="O24" i="1"/>
  <c r="N24" i="1"/>
  <c r="M24" i="1"/>
  <c r="O23" i="1"/>
  <c r="N23" i="1"/>
  <c r="M23" i="1"/>
  <c r="O22" i="1"/>
  <c r="N22" i="1"/>
  <c r="M22" i="1"/>
  <c r="B22" i="1"/>
  <c r="B23" i="1" s="1"/>
  <c r="B24" i="1" s="1"/>
  <c r="B25" i="1" s="1"/>
  <c r="B26" i="1" s="1"/>
  <c r="B27" i="1" s="1"/>
  <c r="B28" i="1" s="1"/>
  <c r="B29" i="1" s="1"/>
  <c r="B30" i="1" s="1"/>
  <c r="M16" i="1"/>
  <c r="K16" i="1"/>
  <c r="E15" i="1"/>
  <c r="O14" i="1"/>
  <c r="N14" i="1"/>
  <c r="M14" i="1"/>
  <c r="K14" i="1"/>
  <c r="O13" i="1"/>
  <c r="N13" i="1"/>
  <c r="M13" i="1"/>
  <c r="O12" i="1"/>
  <c r="N12" i="1"/>
  <c r="M12" i="1"/>
  <c r="K12" i="1"/>
  <c r="O11" i="1"/>
  <c r="N11" i="1"/>
  <c r="M11" i="1"/>
  <c r="O10" i="1"/>
  <c r="N10" i="1"/>
  <c r="M10" i="1"/>
  <c r="K10" i="1"/>
  <c r="O9" i="1"/>
  <c r="N9" i="1"/>
  <c r="M9" i="1"/>
  <c r="O8" i="1"/>
  <c r="N8" i="1"/>
  <c r="M8" i="1"/>
  <c r="K8" i="1"/>
  <c r="K15" i="1" s="1"/>
  <c r="O7" i="1"/>
  <c r="N7" i="1"/>
  <c r="M7" i="1"/>
  <c r="O6" i="1"/>
  <c r="N6" i="1"/>
  <c r="M6" i="1"/>
  <c r="O5" i="1"/>
  <c r="N5" i="1"/>
  <c r="M5" i="1"/>
  <c r="M15" i="1" s="1"/>
  <c r="B5" i="1"/>
  <c r="B6" i="1" s="1"/>
  <c r="B7" i="1" s="1"/>
  <c r="B8" i="1" s="1"/>
  <c r="B9" i="1" s="1"/>
  <c r="B10" i="1" s="1"/>
  <c r="B11" i="1" s="1"/>
  <c r="B12" i="1" s="1"/>
  <c r="B13" i="1" s="1"/>
  <c r="N50" i="1" l="1"/>
  <c r="M49" i="1"/>
  <c r="N15" i="1"/>
  <c r="O32" i="1"/>
  <c r="M66" i="1"/>
  <c r="O83" i="1"/>
  <c r="N117" i="1"/>
  <c r="M134" i="1"/>
  <c r="K134" i="1"/>
  <c r="O152" i="1"/>
  <c r="M152" i="1"/>
  <c r="K152" i="1"/>
  <c r="N32" i="1"/>
  <c r="O66" i="1"/>
  <c r="N100" i="1"/>
  <c r="O15" i="1"/>
  <c r="M32" i="1"/>
  <c r="N33" i="1" s="1"/>
  <c r="O49" i="1"/>
  <c r="N66" i="1"/>
  <c r="K66" i="1"/>
  <c r="N67" i="1" s="1"/>
  <c r="M83" i="1"/>
  <c r="N84" i="1" s="1"/>
  <c r="M100" i="1"/>
  <c r="K100" i="1"/>
  <c r="O117" i="1"/>
  <c r="M117" i="1"/>
  <c r="K117" i="1"/>
  <c r="N118" i="1" s="1"/>
  <c r="O134" i="1"/>
  <c r="N134" i="1"/>
  <c r="L147" i="1"/>
  <c r="L149" i="1" s="1"/>
  <c r="L151" i="1" s="1"/>
  <c r="N16" i="1"/>
  <c r="N101" i="1"/>
  <c r="N153" i="1"/>
  <c r="N135" i="1"/>
</calcChain>
</file>

<file path=xl/sharedStrings.xml><?xml version="1.0" encoding="utf-8"?>
<sst xmlns="http://schemas.openxmlformats.org/spreadsheetml/2006/main" count="849" uniqueCount="47">
  <si>
    <t>Sodium</t>
  </si>
  <si>
    <t>T=</t>
  </si>
  <si>
    <t>V 36L (L)</t>
  </si>
  <si>
    <t>V waste (L)</t>
  </si>
  <si>
    <t>V 10L (L)</t>
  </si>
  <si>
    <t>Qd (L/min)</t>
  </si>
  <si>
    <t>36-L reservoir</t>
  </si>
  <si>
    <t>Upstream 10-L reservoir</t>
  </si>
  <si>
    <t>Donwstream 10-L reservoir</t>
  </si>
  <si>
    <t>Downstream sorbents</t>
  </si>
  <si>
    <t>Dialysate waste reservoir</t>
  </si>
  <si>
    <t>Removal / release (mmol)</t>
  </si>
  <si>
    <t>Waste reservoir</t>
  </si>
  <si>
    <t>10-L reservoir</t>
  </si>
  <si>
    <t>Sorbents</t>
  </si>
  <si>
    <t>Reservoir+sorbents</t>
  </si>
  <si>
    <t>Chloride</t>
  </si>
  <si>
    <t>*The waste reservoir was changed every 2 h</t>
  </si>
  <si>
    <t xml:space="preserve"> </t>
  </si>
  <si>
    <t>Potassium</t>
  </si>
  <si>
    <t>Bicarbonate</t>
  </si>
  <si>
    <t>Lactate</t>
  </si>
  <si>
    <t>Calcium</t>
  </si>
  <si>
    <t>Magnesium</t>
  </si>
  <si>
    <t>Phosphate</t>
  </si>
  <si>
    <t>Glucose</t>
  </si>
  <si>
    <t>Concentrations in 40-L reservoir @T0</t>
  </si>
  <si>
    <t>Exp</t>
  </si>
  <si>
    <t>Na</t>
  </si>
  <si>
    <t>Cl</t>
  </si>
  <si>
    <t>K</t>
  </si>
  <si>
    <t>PO4</t>
  </si>
  <si>
    <t>Ca</t>
  </si>
  <si>
    <t>Mg</t>
  </si>
  <si>
    <t>Gluc</t>
  </si>
  <si>
    <t>HCO3</t>
  </si>
  <si>
    <t>Lactaat</t>
  </si>
  <si>
    <t>pH</t>
  </si>
  <si>
    <t>Qd</t>
  </si>
  <si>
    <t>X</t>
  </si>
  <si>
    <t>SD</t>
  </si>
  <si>
    <t>Concentrations in 9-L reservoir @T0</t>
  </si>
  <si>
    <t>Cumulative removal/release 9-L reservoir + sorbents</t>
  </si>
  <si>
    <t>Nighttime system + 1 exchange</t>
  </si>
  <si>
    <t>Day- and nighttime system + 1 exchange</t>
  </si>
  <si>
    <t>Modeling: K removal</t>
  </si>
  <si>
    <t>Cumulative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</si>
</sst>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"/>
    <numFmt numFmtId="166" formatCode="mm/dd/yy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/>
  </cellStyleXfs>
  <cellXfs count="221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/>
    <xf numFmtId="2" fontId="3" fillId="0" borderId="0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2" fontId="3" fillId="0" borderId="4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20" fontId="4" fillId="0" borderId="1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2" fontId="4" fillId="0" borderId="5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1" fontId="4" fillId="0" borderId="5" xfId="0" applyNumberFormat="1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2" fontId="4" fillId="0" borderId="6" xfId="0" applyNumberFormat="1" applyFont="1" applyBorder="1"/>
    <xf numFmtId="0" fontId="5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1" fontId="4" fillId="0" borderId="7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7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164" fontId="4" fillId="0" borderId="0" xfId="0" applyNumberFormat="1" applyFont="1" applyBorder="1"/>
    <xf numFmtId="2" fontId="4" fillId="0" borderId="10" xfId="0" applyNumberFormat="1" applyFont="1" applyBorder="1"/>
    <xf numFmtId="2" fontId="4" fillId="0" borderId="11" xfId="0" applyNumberFormat="1" applyFont="1" applyBorder="1"/>
    <xf numFmtId="2" fontId="6" fillId="0" borderId="11" xfId="0" applyNumberFormat="1" applyFont="1" applyBorder="1"/>
    <xf numFmtId="2" fontId="4" fillId="0" borderId="12" xfId="0" applyNumberFormat="1" applyFont="1" applyBorder="1"/>
    <xf numFmtId="0" fontId="0" fillId="0" borderId="0" xfId="0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0" fillId="0" borderId="0" xfId="0" applyFont="1"/>
    <xf numFmtId="166" fontId="8" fillId="0" borderId="0" xfId="1" applyNumberFormat="1" applyFont="1"/>
    <xf numFmtId="0" fontId="7" fillId="0" borderId="0" xfId="1" applyFont="1"/>
    <xf numFmtId="0" fontId="7" fillId="0" borderId="0" xfId="1"/>
    <xf numFmtId="0" fontId="8" fillId="0" borderId="0" xfId="1" applyFont="1"/>
    <xf numFmtId="166" fontId="7" fillId="0" borderId="0" xfId="1" applyNumberFormat="1" applyFont="1"/>
    <xf numFmtId="0" fontId="7" fillId="0" borderId="0" xfId="1" applyFont="1" applyAlignment="1">
      <alignment horizontal="left"/>
    </xf>
    <xf numFmtId="0" fontId="7" fillId="0" borderId="0" xfId="1" applyAlignment="1">
      <alignment horizontal="center"/>
    </xf>
    <xf numFmtId="2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4" fontId="4" fillId="0" borderId="5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left"/>
    </xf>
    <xf numFmtId="0" fontId="4" fillId="0" borderId="12" xfId="0" applyFont="1" applyBorder="1"/>
    <xf numFmtId="0" fontId="9" fillId="0" borderId="0" xfId="0" applyFont="1" applyFill="1" applyBorder="1"/>
    <xf numFmtId="1" fontId="0" fillId="0" borderId="5" xfId="0" applyNumberFormat="1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6" xfId="0" applyNumberFormat="1" applyBorder="1"/>
    <xf numFmtId="1" fontId="1" fillId="0" borderId="5" xfId="0" applyNumberFormat="1" applyFont="1" applyBorder="1"/>
    <xf numFmtId="0" fontId="0" fillId="0" borderId="6" xfId="0" applyFont="1" applyBorder="1" applyAlignment="1">
      <alignment horizontal="center"/>
    </xf>
    <xf numFmtId="1" fontId="9" fillId="0" borderId="5" xfId="0" applyNumberFormat="1" applyFont="1" applyBorder="1"/>
    <xf numFmtId="0" fontId="9" fillId="0" borderId="8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1" fontId="3" fillId="0" borderId="1" xfId="0" applyNumberFormat="1" applyFont="1" applyFill="1" applyBorder="1" applyAlignment="1">
      <alignment horizontal="left" wrapText="1"/>
    </xf>
    <xf numFmtId="1" fontId="4" fillId="0" borderId="1" xfId="0" applyNumberFormat="1" applyFont="1" applyBorder="1" applyAlignment="1">
      <alignment horizontal="center"/>
    </xf>
    <xf numFmtId="2" fontId="0" fillId="0" borderId="6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1" fillId="0" borderId="5" xfId="0" applyNumberFormat="1" applyFon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4" fillId="0" borderId="0" xfId="0" applyNumberFormat="1" applyFont="1" applyBorder="1"/>
    <xf numFmtId="165" fontId="3" fillId="0" borderId="0" xfId="0" applyNumberFormat="1" applyFont="1" applyBorder="1"/>
    <xf numFmtId="165" fontId="3" fillId="0" borderId="1" xfId="0" applyNumberFormat="1" applyFont="1" applyFill="1" applyBorder="1" applyAlignment="1">
      <alignment horizontal="left" wrapText="1"/>
    </xf>
    <xf numFmtId="165" fontId="4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5" xfId="0" applyNumberFormat="1" applyBorder="1"/>
    <xf numFmtId="2" fontId="1" fillId="0" borderId="5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3" fillId="0" borderId="1" xfId="0" applyNumberFormat="1" applyFont="1" applyFill="1" applyBorder="1" applyAlignment="1">
      <alignment horizontal="left" wrapText="1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2" fontId="4" fillId="0" borderId="13" xfId="0" applyNumberFormat="1" applyFont="1" applyBorder="1" applyAlignment="1">
      <alignment horizontal="left"/>
    </xf>
    <xf numFmtId="0" fontId="0" fillId="0" borderId="6" xfId="0" applyFont="1" applyBorder="1"/>
    <xf numFmtId="3" fontId="0" fillId="0" borderId="5" xfId="0" applyNumberFormat="1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2" fontId="0" fillId="0" borderId="6" xfId="0" applyNumberFormat="1" applyFont="1" applyBorder="1"/>
    <xf numFmtId="3" fontId="1" fillId="0" borderId="5" xfId="0" applyNumberFormat="1" applyFont="1" applyBorder="1"/>
    <xf numFmtId="1" fontId="0" fillId="0" borderId="6" xfId="0" applyNumberFormat="1" applyFont="1" applyBorder="1"/>
    <xf numFmtId="0" fontId="0" fillId="0" borderId="9" xfId="0" applyFont="1" applyBorder="1"/>
    <xf numFmtId="3" fontId="0" fillId="0" borderId="7" xfId="0" applyNumberFormat="1" applyFont="1" applyBorder="1"/>
    <xf numFmtId="1" fontId="0" fillId="0" borderId="8" xfId="0" applyNumberFormat="1" applyFont="1" applyBorder="1"/>
    <xf numFmtId="1" fontId="0" fillId="0" borderId="9" xfId="0" applyNumberFormat="1" applyFont="1" applyBorder="1"/>
    <xf numFmtId="1" fontId="0" fillId="0" borderId="5" xfId="0" applyNumberFormat="1" applyFont="1" applyBorder="1"/>
    <xf numFmtId="1" fontId="0" fillId="0" borderId="7" xfId="0" applyNumberFormat="1" applyFont="1" applyBorder="1"/>
    <xf numFmtId="165" fontId="0" fillId="0" borderId="5" xfId="0" applyNumberFormat="1" applyFont="1" applyBorder="1"/>
    <xf numFmtId="165" fontId="0" fillId="0" borderId="0" xfId="0" applyNumberFormat="1" applyFont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165" fontId="0" fillId="0" borderId="8" xfId="0" applyNumberFormat="1" applyFont="1" applyBorder="1"/>
    <xf numFmtId="165" fontId="0" fillId="0" borderId="9" xfId="0" applyNumberFormat="1" applyFont="1" applyBorder="1"/>
    <xf numFmtId="165" fontId="4" fillId="0" borderId="1" xfId="0" applyNumberFormat="1" applyFont="1" applyFill="1" applyBorder="1" applyAlignment="1">
      <alignment horizontal="left" wrapText="1"/>
    </xf>
    <xf numFmtId="0" fontId="7" fillId="0" borderId="0" xfId="1" applyFont="1" applyAlignment="1">
      <alignment horizontal="center"/>
    </xf>
    <xf numFmtId="165" fontId="0" fillId="0" borderId="1" xfId="0" applyNumberFormat="1" applyBorder="1"/>
    <xf numFmtId="165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 vertical="center"/>
    </xf>
    <xf numFmtId="2" fontId="10" fillId="0" borderId="0" xfId="0" applyNumberFormat="1" applyFont="1"/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right"/>
    </xf>
    <xf numFmtId="2" fontId="0" fillId="0" borderId="0" xfId="0" applyNumberFormat="1" applyFill="1" applyBorder="1"/>
    <xf numFmtId="1" fontId="0" fillId="0" borderId="0" xfId="0" applyNumberFormat="1" applyFill="1" applyBorder="1"/>
    <xf numFmtId="20" fontId="2" fillId="0" borderId="7" xfId="0" applyNumberFormat="1" applyFont="1" applyFill="1" applyBorder="1" applyAlignment="1">
      <alignment horizontal="center"/>
    </xf>
    <xf numFmtId="20" fontId="2" fillId="0" borderId="8" xfId="0" applyNumberFormat="1" applyFont="1" applyFill="1" applyBorder="1" applyAlignment="1">
      <alignment horizontal="center"/>
    </xf>
    <xf numFmtId="20" fontId="2" fillId="0" borderId="5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" xfId="0" applyFont="1" applyFill="1" applyBorder="1"/>
    <xf numFmtId="0" fontId="9" fillId="0" borderId="6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9" fillId="0" borderId="5" xfId="0" applyFont="1" applyFill="1" applyBorder="1"/>
    <xf numFmtId="0" fontId="9" fillId="0" borderId="9" xfId="0" applyFont="1" applyFill="1" applyBorder="1"/>
    <xf numFmtId="0" fontId="9" fillId="0" borderId="7" xfId="0" applyFont="1" applyFill="1" applyBorder="1"/>
    <xf numFmtId="0" fontId="9" fillId="0" borderId="3" xfId="0" applyFont="1" applyFill="1" applyBorder="1"/>
    <xf numFmtId="4" fontId="9" fillId="0" borderId="1" xfId="0" applyNumberFormat="1" applyFont="1" applyFill="1" applyBorder="1"/>
    <xf numFmtId="4" fontId="9" fillId="0" borderId="2" xfId="0" applyNumberFormat="1" applyFont="1" applyFill="1" applyBorder="1"/>
    <xf numFmtId="4" fontId="9" fillId="0" borderId="3" xfId="0" applyNumberFormat="1" applyFont="1" applyFill="1" applyBorder="1"/>
    <xf numFmtId="4" fontId="9" fillId="0" borderId="5" xfId="0" applyNumberFormat="1" applyFont="1" applyFill="1" applyBorder="1"/>
    <xf numFmtId="4" fontId="9" fillId="0" borderId="0" xfId="0" applyNumberFormat="1" applyFont="1" applyFill="1" applyBorder="1"/>
    <xf numFmtId="4" fontId="9" fillId="0" borderId="6" xfId="0" applyNumberFormat="1" applyFont="1" applyFill="1" applyBorder="1"/>
    <xf numFmtId="4" fontId="9" fillId="0" borderId="7" xfId="0" applyNumberFormat="1" applyFont="1" applyFill="1" applyBorder="1"/>
    <xf numFmtId="4" fontId="9" fillId="0" borderId="8" xfId="0" applyNumberFormat="1" applyFont="1" applyFill="1" applyBorder="1"/>
    <xf numFmtId="4" fontId="9" fillId="0" borderId="9" xfId="0" applyNumberFormat="1" applyFont="1" applyFill="1" applyBorder="1"/>
    <xf numFmtId="0" fontId="12" fillId="0" borderId="0" xfId="2"/>
    <xf numFmtId="0" fontId="2" fillId="0" borderId="1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0" fontId="2" fillId="0" borderId="20" xfId="0" applyNumberFormat="1" applyFont="1" applyFill="1" applyBorder="1" applyAlignment="1">
      <alignment horizontal="center"/>
    </xf>
    <xf numFmtId="20" fontId="2" fillId="0" borderId="21" xfId="0" applyNumberFormat="1" applyFont="1" applyFill="1" applyBorder="1" applyAlignment="1">
      <alignment horizontal="center"/>
    </xf>
    <xf numFmtId="2" fontId="0" fillId="0" borderId="22" xfId="0" applyNumberFormat="1" applyFont="1" applyFill="1" applyBorder="1" applyAlignment="1">
      <alignment horizontal="center"/>
    </xf>
    <xf numFmtId="2" fontId="0" fillId="0" borderId="23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2" fontId="0" fillId="0" borderId="21" xfId="0" applyNumberFormat="1" applyFont="1" applyFill="1" applyBorder="1" applyAlignment="1">
      <alignment horizontal="center"/>
    </xf>
    <xf numFmtId="2" fontId="9" fillId="0" borderId="24" xfId="0" applyNumberFormat="1" applyFont="1" applyFill="1" applyBorder="1" applyAlignment="1">
      <alignment horizontal="center"/>
    </xf>
    <xf numFmtId="2" fontId="9" fillId="0" borderId="21" xfId="0" applyNumberFormat="1" applyFont="1" applyFill="1" applyBorder="1" applyAlignment="1">
      <alignment horizontal="center"/>
    </xf>
    <xf numFmtId="2" fontId="9" fillId="0" borderId="25" xfId="0" applyNumberFormat="1" applyFont="1" applyFill="1" applyBorder="1" applyAlignment="1">
      <alignment horizontal="center"/>
    </xf>
    <xf numFmtId="2" fontId="9" fillId="0" borderId="2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6" fillId="0" borderId="12" xfId="0" applyNumberFormat="1" applyFont="1" applyBorder="1"/>
    <xf numFmtId="2" fontId="3" fillId="0" borderId="1" xfId="0" applyNumberFormat="1" applyFont="1" applyBorder="1" applyAlignment="1">
      <alignment horizontal="left"/>
    </xf>
    <xf numFmtId="2" fontId="4" fillId="0" borderId="1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</cellXfs>
  <cellStyles count="3">
    <cellStyle name="Excel Built-in Normal" xfId="1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8"/>
  <sheetViews>
    <sheetView zoomScale="80" zoomScaleNormal="80" workbookViewId="0">
      <selection activeCell="G34" sqref="G34"/>
    </sheetView>
  </sheetViews>
  <sheetFormatPr defaultColWidth="9.109375" defaultRowHeight="14.4" x14ac:dyDescent="0.3"/>
  <cols>
    <col min="1" max="1" width="14.44140625" style="74" customWidth="1"/>
    <col min="2" max="3" width="12.5546875" style="74" bestFit="1" customWidth="1"/>
    <col min="4" max="5" width="9.109375" style="74"/>
    <col min="6" max="6" width="9.88671875" style="74" customWidth="1"/>
    <col min="7" max="10" width="9.109375" style="74"/>
    <col min="11" max="11" width="10.33203125" style="74" customWidth="1"/>
    <col min="12" max="15" width="9.109375" style="74"/>
    <col min="16" max="16" width="9.88671875" style="74" bestFit="1" customWidth="1"/>
    <col min="17" max="20" width="9.109375" style="74"/>
    <col min="21" max="21" width="9.88671875" style="74" bestFit="1" customWidth="1"/>
    <col min="22" max="43" width="9.109375" style="74"/>
    <col min="44" max="44" width="9.88671875" style="74" bestFit="1" customWidth="1"/>
    <col min="45" max="16384" width="9.109375" style="74"/>
  </cols>
  <sheetData>
    <row r="1" spans="1:56" x14ac:dyDescent="0.3">
      <c r="B1" s="74" t="s">
        <v>26</v>
      </c>
      <c r="AS1" s="74" t="s">
        <v>26</v>
      </c>
    </row>
    <row r="2" spans="1:56" x14ac:dyDescent="0.3">
      <c r="B2" s="138" t="s">
        <v>27</v>
      </c>
      <c r="C2" s="139" t="s">
        <v>28</v>
      </c>
      <c r="D2" s="139" t="s">
        <v>29</v>
      </c>
      <c r="E2" s="139" t="s">
        <v>30</v>
      </c>
      <c r="F2" s="139" t="s">
        <v>31</v>
      </c>
      <c r="G2" s="139" t="s">
        <v>32</v>
      </c>
      <c r="H2" s="139" t="s">
        <v>33</v>
      </c>
      <c r="I2" s="139" t="s">
        <v>34</v>
      </c>
      <c r="J2" s="139" t="s">
        <v>35</v>
      </c>
      <c r="K2" s="139" t="s">
        <v>36</v>
      </c>
      <c r="L2" s="136" t="s">
        <v>37</v>
      </c>
      <c r="M2" s="137" t="s">
        <v>38</v>
      </c>
      <c r="AS2" s="138" t="s">
        <v>27</v>
      </c>
      <c r="AT2" s="139" t="s">
        <v>28</v>
      </c>
      <c r="AU2" s="139" t="s">
        <v>29</v>
      </c>
      <c r="AV2" s="139" t="s">
        <v>30</v>
      </c>
      <c r="AW2" s="139" t="s">
        <v>31</v>
      </c>
      <c r="AX2" s="139" t="s">
        <v>32</v>
      </c>
      <c r="AY2" s="139" t="s">
        <v>33</v>
      </c>
      <c r="AZ2" s="139" t="s">
        <v>34</v>
      </c>
      <c r="BA2" s="139" t="s">
        <v>35</v>
      </c>
      <c r="BB2" s="139" t="s">
        <v>36</v>
      </c>
      <c r="BC2" s="136" t="s">
        <v>37</v>
      </c>
      <c r="BD2" s="137" t="s">
        <v>38</v>
      </c>
    </row>
    <row r="3" spans="1:56" x14ac:dyDescent="0.3">
      <c r="A3" s="140">
        <v>20190626</v>
      </c>
      <c r="B3" s="141">
        <v>1</v>
      </c>
      <c r="C3" s="142">
        <v>130</v>
      </c>
      <c r="D3" s="142">
        <v>111</v>
      </c>
      <c r="E3" s="143">
        <v>2.9</v>
      </c>
      <c r="F3" s="139">
        <v>2.02</v>
      </c>
      <c r="G3" s="139">
        <v>1.05</v>
      </c>
      <c r="H3" s="139">
        <v>0.67</v>
      </c>
      <c r="I3" s="139">
        <v>39.700000000000003</v>
      </c>
      <c r="J3" s="139">
        <v>18.100000000000001</v>
      </c>
      <c r="K3" s="139">
        <v>0</v>
      </c>
      <c r="L3" s="139">
        <v>7.04</v>
      </c>
      <c r="M3" s="144">
        <v>70.703000000000003</v>
      </c>
      <c r="AR3" s="140">
        <v>20190626</v>
      </c>
      <c r="AS3" s="141">
        <v>1</v>
      </c>
      <c r="AT3" s="142">
        <v>130</v>
      </c>
      <c r="AU3" s="142">
        <v>111</v>
      </c>
      <c r="AV3" s="143">
        <v>2.9</v>
      </c>
      <c r="AW3" s="139">
        <v>2.02</v>
      </c>
      <c r="AX3" s="139">
        <v>1.05</v>
      </c>
      <c r="AY3" s="139">
        <v>0.67</v>
      </c>
      <c r="AZ3" s="139">
        <v>39.700000000000003</v>
      </c>
      <c r="BA3" s="139">
        <v>18.100000000000001</v>
      </c>
      <c r="BB3" s="139">
        <v>0</v>
      </c>
      <c r="BC3" s="139">
        <v>7.04</v>
      </c>
      <c r="BD3" s="144">
        <v>70.703000000000003</v>
      </c>
    </row>
    <row r="4" spans="1:56" x14ac:dyDescent="0.3">
      <c r="A4" s="72">
        <v>20190716</v>
      </c>
      <c r="B4" s="145">
        <v>2</v>
      </c>
      <c r="C4" s="146">
        <v>130</v>
      </c>
      <c r="D4" s="146">
        <v>117</v>
      </c>
      <c r="E4" s="147">
        <v>6</v>
      </c>
      <c r="F4" s="148">
        <v>1.88</v>
      </c>
      <c r="G4" s="148">
        <v>1.0900000000000001</v>
      </c>
      <c r="H4" s="148">
        <v>0.66</v>
      </c>
      <c r="I4" s="148">
        <v>42.7</v>
      </c>
      <c r="J4" s="148">
        <v>16.600000000000001</v>
      </c>
      <c r="K4" s="148">
        <v>0</v>
      </c>
      <c r="L4" s="148">
        <v>6.85</v>
      </c>
      <c r="M4" s="149">
        <v>75.625</v>
      </c>
      <c r="AR4" s="72">
        <v>20190716</v>
      </c>
      <c r="AS4" s="145">
        <v>2</v>
      </c>
      <c r="AT4" s="146">
        <v>130</v>
      </c>
      <c r="AU4" s="146">
        <v>117</v>
      </c>
      <c r="AV4" s="147">
        <v>6</v>
      </c>
      <c r="AW4" s="148">
        <v>1.88</v>
      </c>
      <c r="AX4" s="148">
        <v>1.0900000000000001</v>
      </c>
      <c r="AY4" s="148">
        <v>0.66</v>
      </c>
      <c r="AZ4" s="148">
        <v>42.7</v>
      </c>
      <c r="BA4" s="148">
        <v>16.600000000000001</v>
      </c>
      <c r="BB4" s="148">
        <v>0</v>
      </c>
      <c r="BC4" s="148">
        <v>6.85</v>
      </c>
      <c r="BD4" s="149">
        <v>75.625</v>
      </c>
    </row>
    <row r="5" spans="1:56" x14ac:dyDescent="0.3">
      <c r="A5" s="72">
        <v>20190716</v>
      </c>
      <c r="B5" s="145">
        <v>3</v>
      </c>
      <c r="C5" s="146">
        <v>129</v>
      </c>
      <c r="D5" s="146">
        <v>117</v>
      </c>
      <c r="E5" s="147">
        <v>6</v>
      </c>
      <c r="F5" s="148">
        <v>1.9</v>
      </c>
      <c r="G5" s="148">
        <v>1.07</v>
      </c>
      <c r="H5" s="148">
        <v>0.67</v>
      </c>
      <c r="I5" s="148">
        <v>41.8</v>
      </c>
      <c r="J5" s="148">
        <v>16.600000000000001</v>
      </c>
      <c r="K5" s="148">
        <v>0</v>
      </c>
      <c r="L5" s="148">
        <v>6.78</v>
      </c>
      <c r="M5" s="149">
        <v>76.855999999999995</v>
      </c>
      <c r="AR5" s="72">
        <v>20190716</v>
      </c>
      <c r="AS5" s="145">
        <v>3</v>
      </c>
      <c r="AT5" s="146">
        <v>129</v>
      </c>
      <c r="AU5" s="146">
        <v>117</v>
      </c>
      <c r="AV5" s="147">
        <v>6</v>
      </c>
      <c r="AW5" s="148">
        <v>1.9</v>
      </c>
      <c r="AX5" s="148">
        <v>1.07</v>
      </c>
      <c r="AY5" s="148">
        <v>0.67</v>
      </c>
      <c r="AZ5" s="148">
        <v>41.8</v>
      </c>
      <c r="BA5" s="148">
        <v>16.600000000000001</v>
      </c>
      <c r="BB5" s="148">
        <v>0</v>
      </c>
      <c r="BC5" s="148">
        <v>6.78</v>
      </c>
      <c r="BD5" s="149">
        <v>76.855999999999995</v>
      </c>
    </row>
    <row r="6" spans="1:56" x14ac:dyDescent="0.3">
      <c r="A6" s="73">
        <v>20190806</v>
      </c>
      <c r="B6" s="145">
        <v>4</v>
      </c>
      <c r="C6" s="146">
        <v>135</v>
      </c>
      <c r="D6" s="146">
        <v>112</v>
      </c>
      <c r="E6" s="147">
        <v>4.5</v>
      </c>
      <c r="F6" s="148">
        <v>2.04</v>
      </c>
      <c r="G6" s="148">
        <v>1.31</v>
      </c>
      <c r="H6" s="148">
        <v>0.47</v>
      </c>
      <c r="I6" s="148">
        <v>44.2</v>
      </c>
      <c r="J6" s="148">
        <v>24.1</v>
      </c>
      <c r="K6" s="148">
        <v>0</v>
      </c>
      <c r="L6" s="148">
        <v>7.09</v>
      </c>
      <c r="M6" s="149">
        <v>73.06</v>
      </c>
      <c r="AR6" s="73"/>
      <c r="AS6" s="146"/>
      <c r="AT6" s="146"/>
      <c r="AU6" s="146"/>
      <c r="AV6" s="147"/>
      <c r="AW6" s="148"/>
      <c r="AX6" s="148"/>
      <c r="AY6" s="148"/>
      <c r="AZ6" s="148"/>
      <c r="BA6" s="148"/>
      <c r="BB6" s="148"/>
      <c r="BC6" s="148"/>
      <c r="BD6" s="148"/>
    </row>
    <row r="7" spans="1:56" x14ac:dyDescent="0.3">
      <c r="A7" s="73">
        <v>20190806</v>
      </c>
      <c r="B7" s="150">
        <v>5</v>
      </c>
      <c r="C7" s="151">
        <v>135</v>
      </c>
      <c r="D7" s="151">
        <v>113</v>
      </c>
      <c r="E7" s="152">
        <v>4.5</v>
      </c>
      <c r="F7" s="153">
        <v>2.04</v>
      </c>
      <c r="G7" s="153">
        <v>1.3</v>
      </c>
      <c r="H7" s="153">
        <v>0.47</v>
      </c>
      <c r="I7" s="153">
        <v>43.6</v>
      </c>
      <c r="J7" s="153">
        <v>24.2</v>
      </c>
      <c r="K7" s="153">
        <v>0</v>
      </c>
      <c r="L7" s="153">
        <v>6.95</v>
      </c>
      <c r="M7" s="154">
        <v>72.61</v>
      </c>
      <c r="AR7" s="73"/>
      <c r="AS7" s="146"/>
      <c r="AT7" s="146"/>
      <c r="AU7" s="146"/>
      <c r="AV7" s="147"/>
      <c r="AW7" s="148"/>
      <c r="AX7" s="148"/>
      <c r="AY7" s="148"/>
      <c r="AZ7" s="148"/>
      <c r="BA7" s="148"/>
      <c r="BB7" s="148"/>
      <c r="BC7" s="148"/>
      <c r="BD7" s="148"/>
    </row>
    <row r="8" spans="1:56" x14ac:dyDescent="0.3">
      <c r="A8" s="73"/>
      <c r="B8" s="145" t="s">
        <v>39</v>
      </c>
      <c r="C8" s="147">
        <f t="shared" ref="C8:K8" si="0">AVERAGE(C3:C7)</f>
        <v>131.80000000000001</v>
      </c>
      <c r="D8" s="147">
        <f t="shared" si="0"/>
        <v>114</v>
      </c>
      <c r="E8" s="147">
        <f t="shared" si="0"/>
        <v>4.7799999999999994</v>
      </c>
      <c r="F8" s="148">
        <f t="shared" si="0"/>
        <v>1.9759999999999998</v>
      </c>
      <c r="G8" s="148">
        <f t="shared" si="0"/>
        <v>1.1639999999999999</v>
      </c>
      <c r="H8" s="148">
        <f t="shared" si="0"/>
        <v>0.58799999999999986</v>
      </c>
      <c r="I8" s="148">
        <f t="shared" si="0"/>
        <v>42.4</v>
      </c>
      <c r="J8" s="148">
        <f t="shared" si="0"/>
        <v>19.920000000000002</v>
      </c>
      <c r="K8" s="147">
        <f t="shared" si="0"/>
        <v>0</v>
      </c>
      <c r="L8" s="147">
        <f>AVERAGE(L3:L7)</f>
        <v>6.9420000000000002</v>
      </c>
      <c r="M8" s="155">
        <f>AVERAGE(M3:M7)</f>
        <v>73.770800000000008</v>
      </c>
      <c r="AR8" s="73"/>
      <c r="AS8" s="145" t="s">
        <v>39</v>
      </c>
      <c r="AT8" s="147">
        <f>AVERAGE(AT3:AT5)</f>
        <v>129.66666666666666</v>
      </c>
      <c r="AU8" s="147">
        <f t="shared" ref="AU8:BD8" si="1">AVERAGE(AU3:AU5)</f>
        <v>115</v>
      </c>
      <c r="AV8" s="147">
        <f t="shared" si="1"/>
        <v>4.9666666666666668</v>
      </c>
      <c r="AW8" s="148">
        <f t="shared" si="1"/>
        <v>1.9333333333333333</v>
      </c>
      <c r="AX8" s="148">
        <f t="shared" si="1"/>
        <v>1.07</v>
      </c>
      <c r="AY8" s="148">
        <f t="shared" si="1"/>
        <v>0.66666666666666663</v>
      </c>
      <c r="AZ8" s="148">
        <f t="shared" si="1"/>
        <v>41.4</v>
      </c>
      <c r="BA8" s="148">
        <f t="shared" si="1"/>
        <v>17.100000000000001</v>
      </c>
      <c r="BB8" s="147">
        <f t="shared" si="1"/>
        <v>0</v>
      </c>
      <c r="BC8" s="147">
        <f t="shared" si="1"/>
        <v>6.8900000000000006</v>
      </c>
      <c r="BD8" s="155">
        <f t="shared" si="1"/>
        <v>74.394666666666666</v>
      </c>
    </row>
    <row r="9" spans="1:56" x14ac:dyDescent="0.3">
      <c r="A9" s="73"/>
      <c r="B9" s="150" t="s">
        <v>40</v>
      </c>
      <c r="C9" s="152">
        <f>_xlfn.STDEV.P(C3:C5)</f>
        <v>0.47140452079103168</v>
      </c>
      <c r="D9" s="152">
        <f t="shared" ref="D9:M9" si="2">_xlfn.STDEV.P(D3:D5)</f>
        <v>2.8284271247461903</v>
      </c>
      <c r="E9" s="152">
        <f t="shared" si="2"/>
        <v>1.461354014452197</v>
      </c>
      <c r="F9" s="153">
        <f t="shared" si="2"/>
        <v>6.1824123303304744E-2</v>
      </c>
      <c r="G9" s="153">
        <f t="shared" si="2"/>
        <v>1.6329931618554536E-2</v>
      </c>
      <c r="H9" s="153">
        <f t="shared" si="2"/>
        <v>4.7140452079103209E-3</v>
      </c>
      <c r="I9" s="153">
        <f t="shared" si="2"/>
        <v>1.2569805089976529</v>
      </c>
      <c r="J9" s="153">
        <f t="shared" si="2"/>
        <v>0.70710678118654757</v>
      </c>
      <c r="K9" s="152">
        <f t="shared" si="2"/>
        <v>0</v>
      </c>
      <c r="L9" s="152">
        <f t="shared" si="2"/>
        <v>0.10984838035522718</v>
      </c>
      <c r="M9" s="156">
        <f t="shared" si="2"/>
        <v>2.6583381191179463</v>
      </c>
      <c r="AR9" s="73"/>
      <c r="AS9" s="150" t="s">
        <v>40</v>
      </c>
      <c r="AT9" s="152">
        <f>_xlfn.STDEV.P(AT3:AT5)</f>
        <v>0.47140452079103168</v>
      </c>
      <c r="AU9" s="152">
        <f t="shared" ref="AU9:BD9" si="3">_xlfn.STDEV.P(AU3:AU5)</f>
        <v>2.8284271247461903</v>
      </c>
      <c r="AV9" s="152">
        <f t="shared" si="3"/>
        <v>1.461354014452197</v>
      </c>
      <c r="AW9" s="153">
        <f t="shared" si="3"/>
        <v>6.1824123303304744E-2</v>
      </c>
      <c r="AX9" s="153">
        <f t="shared" si="3"/>
        <v>1.6329931618554536E-2</v>
      </c>
      <c r="AY9" s="153">
        <f t="shared" si="3"/>
        <v>4.7140452079103209E-3</v>
      </c>
      <c r="AZ9" s="153">
        <f t="shared" si="3"/>
        <v>1.2569805089976529</v>
      </c>
      <c r="BA9" s="153">
        <f t="shared" si="3"/>
        <v>0.70710678118654757</v>
      </c>
      <c r="BB9" s="152">
        <f t="shared" si="3"/>
        <v>0</v>
      </c>
      <c r="BC9" s="152">
        <f t="shared" si="3"/>
        <v>0.10984838035522718</v>
      </c>
      <c r="BD9" s="156">
        <f t="shared" si="3"/>
        <v>2.6583381191179463</v>
      </c>
    </row>
    <row r="10" spans="1:56" x14ac:dyDescent="0.3">
      <c r="B10" s="148"/>
      <c r="C10" s="146"/>
      <c r="D10" s="146"/>
      <c r="E10" s="147"/>
      <c r="F10" s="148"/>
      <c r="G10" s="148"/>
      <c r="H10" s="148"/>
      <c r="I10" s="148"/>
      <c r="J10" s="148"/>
      <c r="K10" s="148"/>
      <c r="AS10" s="148"/>
      <c r="AT10" s="146"/>
      <c r="AU10" s="146"/>
      <c r="AV10" s="147"/>
      <c r="AW10" s="148"/>
      <c r="AX10" s="148"/>
      <c r="AY10" s="148"/>
      <c r="AZ10" s="148"/>
      <c r="BA10" s="148"/>
      <c r="BB10" s="148"/>
    </row>
    <row r="11" spans="1:56" x14ac:dyDescent="0.3">
      <c r="B11" s="74" t="s">
        <v>41</v>
      </c>
      <c r="C11" s="73"/>
      <c r="D11" s="73"/>
      <c r="E11" s="89"/>
      <c r="AS11" s="74" t="s">
        <v>41</v>
      </c>
      <c r="AT11" s="73"/>
      <c r="AU11" s="73"/>
      <c r="AV11" s="89"/>
    </row>
    <row r="12" spans="1:56" x14ac:dyDescent="0.3">
      <c r="B12" s="138" t="s">
        <v>27</v>
      </c>
      <c r="C12" s="142" t="s">
        <v>28</v>
      </c>
      <c r="D12" s="142" t="s">
        <v>29</v>
      </c>
      <c r="E12" s="143" t="s">
        <v>30</v>
      </c>
      <c r="F12" s="139" t="s">
        <v>31</v>
      </c>
      <c r="G12" s="139" t="s">
        <v>32</v>
      </c>
      <c r="H12" s="139" t="s">
        <v>33</v>
      </c>
      <c r="I12" s="139" t="s">
        <v>34</v>
      </c>
      <c r="J12" s="139" t="s">
        <v>35</v>
      </c>
      <c r="K12" s="144" t="s">
        <v>36</v>
      </c>
      <c r="AS12" s="138" t="s">
        <v>27</v>
      </c>
      <c r="AT12" s="142" t="s">
        <v>28</v>
      </c>
      <c r="AU12" s="142" t="s">
        <v>29</v>
      </c>
      <c r="AV12" s="143" t="s">
        <v>30</v>
      </c>
      <c r="AW12" s="139" t="s">
        <v>31</v>
      </c>
      <c r="AX12" s="139" t="s">
        <v>32</v>
      </c>
      <c r="AY12" s="139" t="s">
        <v>33</v>
      </c>
      <c r="AZ12" s="139" t="s">
        <v>34</v>
      </c>
      <c r="BA12" s="139" t="s">
        <v>35</v>
      </c>
      <c r="BB12" s="144" t="s">
        <v>36</v>
      </c>
    </row>
    <row r="13" spans="1:56" x14ac:dyDescent="0.3">
      <c r="A13" s="140">
        <v>20190626</v>
      </c>
      <c r="B13" s="141">
        <v>1</v>
      </c>
      <c r="C13" s="142">
        <v>131</v>
      </c>
      <c r="D13" s="142">
        <v>101</v>
      </c>
      <c r="E13" s="143">
        <v>0</v>
      </c>
      <c r="F13" s="139">
        <v>0</v>
      </c>
      <c r="G13" s="139">
        <v>1.67</v>
      </c>
      <c r="H13" s="139">
        <v>0.24</v>
      </c>
      <c r="I13" s="139">
        <v>84</v>
      </c>
      <c r="J13" s="139">
        <v>24.6</v>
      </c>
      <c r="K13" s="144">
        <v>9.1999999999999993</v>
      </c>
      <c r="L13" s="148"/>
      <c r="AR13" s="140">
        <v>20190626</v>
      </c>
      <c r="AS13" s="141">
        <v>1</v>
      </c>
      <c r="AT13" s="142">
        <v>131</v>
      </c>
      <c r="AU13" s="142">
        <v>101</v>
      </c>
      <c r="AV13" s="143">
        <v>0</v>
      </c>
      <c r="AW13" s="139">
        <v>0</v>
      </c>
      <c r="AX13" s="139">
        <v>1.67</v>
      </c>
      <c r="AY13" s="139">
        <v>0.24</v>
      </c>
      <c r="AZ13" s="139">
        <v>84</v>
      </c>
      <c r="BA13" s="139">
        <v>24.6</v>
      </c>
      <c r="BB13" s="144">
        <v>9.1999999999999993</v>
      </c>
      <c r="BC13" s="148"/>
    </row>
    <row r="14" spans="1:56" x14ac:dyDescent="0.3">
      <c r="A14" s="72">
        <v>20190716</v>
      </c>
      <c r="B14" s="145">
        <v>2</v>
      </c>
      <c r="C14" s="146">
        <v>132</v>
      </c>
      <c r="D14" s="146">
        <v>100</v>
      </c>
      <c r="E14" s="147">
        <v>0</v>
      </c>
      <c r="F14" s="148">
        <v>0</v>
      </c>
      <c r="G14" s="148">
        <v>1.69</v>
      </c>
      <c r="H14" s="148">
        <v>0.24</v>
      </c>
      <c r="I14" s="148">
        <v>89</v>
      </c>
      <c r="J14" s="148">
        <v>25.4</v>
      </c>
      <c r="K14" s="149">
        <v>9.5</v>
      </c>
      <c r="L14" s="148"/>
      <c r="AR14" s="72">
        <v>20190716</v>
      </c>
      <c r="AS14" s="145">
        <v>2</v>
      </c>
      <c r="AT14" s="146">
        <v>132</v>
      </c>
      <c r="AU14" s="146">
        <v>100</v>
      </c>
      <c r="AV14" s="147">
        <v>0</v>
      </c>
      <c r="AW14" s="148">
        <v>0</v>
      </c>
      <c r="AX14" s="148">
        <v>1.69</v>
      </c>
      <c r="AY14" s="148">
        <v>0.24</v>
      </c>
      <c r="AZ14" s="148">
        <v>89</v>
      </c>
      <c r="BA14" s="148">
        <v>25.4</v>
      </c>
      <c r="BB14" s="149">
        <v>9.5</v>
      </c>
      <c r="BC14" s="148"/>
    </row>
    <row r="15" spans="1:56" x14ac:dyDescent="0.3">
      <c r="A15" s="72">
        <v>20190716</v>
      </c>
      <c r="B15" s="145">
        <v>3</v>
      </c>
      <c r="C15" s="146">
        <v>131</v>
      </c>
      <c r="D15" s="146">
        <v>100</v>
      </c>
      <c r="E15" s="147">
        <v>0</v>
      </c>
      <c r="F15" s="148">
        <v>0</v>
      </c>
      <c r="G15" s="148">
        <v>1.6</v>
      </c>
      <c r="H15" s="148">
        <v>0.24</v>
      </c>
      <c r="I15" s="148">
        <v>96.7</v>
      </c>
      <c r="J15" s="148">
        <v>25.4</v>
      </c>
      <c r="K15" s="149">
        <v>9.4</v>
      </c>
      <c r="L15" s="148"/>
      <c r="AR15" s="72">
        <v>20190716</v>
      </c>
      <c r="AS15" s="145">
        <v>3</v>
      </c>
      <c r="AT15" s="146">
        <v>131</v>
      </c>
      <c r="AU15" s="146">
        <v>100</v>
      </c>
      <c r="AV15" s="147">
        <v>0</v>
      </c>
      <c r="AW15" s="148">
        <v>0</v>
      </c>
      <c r="AX15" s="148">
        <v>1.6</v>
      </c>
      <c r="AY15" s="148">
        <v>0.24</v>
      </c>
      <c r="AZ15" s="148">
        <v>96.7</v>
      </c>
      <c r="BA15" s="148">
        <v>25.4</v>
      </c>
      <c r="BB15" s="149">
        <v>9.4</v>
      </c>
      <c r="BC15" s="148"/>
    </row>
    <row r="16" spans="1:56" x14ac:dyDescent="0.3">
      <c r="A16" s="73">
        <v>20190806</v>
      </c>
      <c r="B16" s="145">
        <v>4</v>
      </c>
      <c r="C16" s="146">
        <v>132</v>
      </c>
      <c r="D16" s="146">
        <v>101</v>
      </c>
      <c r="E16" s="147">
        <v>0</v>
      </c>
      <c r="F16" s="148">
        <v>0</v>
      </c>
      <c r="G16" s="148">
        <v>1.68</v>
      </c>
      <c r="H16" s="148">
        <v>0.23</v>
      </c>
      <c r="I16" s="148">
        <v>113.9</v>
      </c>
      <c r="J16" s="148">
        <v>24.2</v>
      </c>
      <c r="K16" s="149">
        <v>9.6</v>
      </c>
      <c r="L16" s="148"/>
      <c r="AR16" s="73"/>
      <c r="AS16" s="146"/>
      <c r="AT16" s="146"/>
      <c r="AU16" s="146"/>
      <c r="AV16" s="147"/>
      <c r="AW16" s="148"/>
      <c r="AX16" s="148"/>
      <c r="AY16" s="148"/>
      <c r="AZ16" s="148"/>
      <c r="BA16" s="148"/>
      <c r="BB16" s="148"/>
      <c r="BC16" s="148"/>
    </row>
    <row r="17" spans="1:55" x14ac:dyDescent="0.3">
      <c r="A17" s="73">
        <v>20190806</v>
      </c>
      <c r="B17" s="150">
        <v>5</v>
      </c>
      <c r="C17" s="151">
        <v>131</v>
      </c>
      <c r="D17" s="151">
        <v>101</v>
      </c>
      <c r="E17" s="152">
        <v>0</v>
      </c>
      <c r="F17" s="153">
        <v>0</v>
      </c>
      <c r="G17" s="153">
        <v>1.68</v>
      </c>
      <c r="H17" s="153">
        <v>0.25</v>
      </c>
      <c r="I17" s="153">
        <v>114.8</v>
      </c>
      <c r="J17" s="153">
        <v>24.2</v>
      </c>
      <c r="K17" s="154">
        <v>9.6999999999999993</v>
      </c>
      <c r="L17" s="148"/>
      <c r="AR17" s="73"/>
      <c r="AS17" s="146"/>
      <c r="AT17" s="146"/>
      <c r="AU17" s="146"/>
      <c r="AV17" s="147"/>
      <c r="AW17" s="148"/>
      <c r="AX17" s="148"/>
      <c r="AY17" s="148"/>
      <c r="AZ17" s="148"/>
      <c r="BA17" s="148"/>
      <c r="BB17" s="148"/>
      <c r="BC17" s="148"/>
    </row>
    <row r="18" spans="1:55" x14ac:dyDescent="0.3">
      <c r="A18" s="73"/>
      <c r="B18" s="145" t="s">
        <v>39</v>
      </c>
      <c r="C18" s="147">
        <f t="shared" ref="C18:K18" si="4">AVERAGE(C13:C17)</f>
        <v>131.4</v>
      </c>
      <c r="D18" s="147">
        <f t="shared" si="4"/>
        <v>100.6</v>
      </c>
      <c r="E18" s="147">
        <f t="shared" si="4"/>
        <v>0</v>
      </c>
      <c r="F18" s="148">
        <f t="shared" si="4"/>
        <v>0</v>
      </c>
      <c r="G18" s="148">
        <f t="shared" si="4"/>
        <v>1.6640000000000001</v>
      </c>
      <c r="H18" s="148">
        <f t="shared" si="4"/>
        <v>0.24</v>
      </c>
      <c r="I18" s="148">
        <f t="shared" si="4"/>
        <v>99.68</v>
      </c>
      <c r="J18" s="148">
        <f t="shared" si="4"/>
        <v>24.76</v>
      </c>
      <c r="K18" s="149">
        <f t="shared" si="4"/>
        <v>9.48</v>
      </c>
      <c r="AR18" s="73"/>
      <c r="AS18" s="145" t="s">
        <v>39</v>
      </c>
      <c r="AT18" s="147">
        <f>AVERAGE(AT13:AT15)</f>
        <v>131.33333333333334</v>
      </c>
      <c r="AU18" s="147">
        <f t="shared" ref="AU18:BB18" si="5">AVERAGE(AU13:AU15)</f>
        <v>100.33333333333333</v>
      </c>
      <c r="AV18" s="147">
        <f t="shared" si="5"/>
        <v>0</v>
      </c>
      <c r="AW18" s="148">
        <f t="shared" si="5"/>
        <v>0</v>
      </c>
      <c r="AX18" s="148">
        <f t="shared" si="5"/>
        <v>1.6533333333333333</v>
      </c>
      <c r="AY18" s="148">
        <f t="shared" si="5"/>
        <v>0.24</v>
      </c>
      <c r="AZ18" s="148">
        <f t="shared" si="5"/>
        <v>89.899999999999991</v>
      </c>
      <c r="BA18" s="148">
        <f t="shared" si="5"/>
        <v>25.133333333333336</v>
      </c>
      <c r="BB18" s="149">
        <f t="shared" si="5"/>
        <v>9.3666666666666671</v>
      </c>
    </row>
    <row r="19" spans="1:55" x14ac:dyDescent="0.3">
      <c r="A19" s="73"/>
      <c r="B19" s="150" t="s">
        <v>40</v>
      </c>
      <c r="C19" s="152">
        <f>_xlfn.STDEV.P(C13:C15)</f>
        <v>0.47140452079103168</v>
      </c>
      <c r="D19" s="152">
        <f t="shared" ref="D19:K19" si="6">_xlfn.STDEV.P(D13:D15)</f>
        <v>0.47140452079103168</v>
      </c>
      <c r="E19" s="152">
        <f t="shared" si="6"/>
        <v>0</v>
      </c>
      <c r="F19" s="153">
        <f t="shared" si="6"/>
        <v>0</v>
      </c>
      <c r="G19" s="153">
        <f t="shared" si="6"/>
        <v>3.8586123009300685E-2</v>
      </c>
      <c r="H19" s="153">
        <f t="shared" si="6"/>
        <v>0</v>
      </c>
      <c r="I19" s="153">
        <f t="shared" si="6"/>
        <v>5.2236641035452003</v>
      </c>
      <c r="J19" s="153">
        <f t="shared" si="6"/>
        <v>0.37712361663282401</v>
      </c>
      <c r="K19" s="154">
        <f t="shared" si="6"/>
        <v>0.12472191289246506</v>
      </c>
      <c r="AR19" s="73"/>
      <c r="AS19" s="150" t="s">
        <v>40</v>
      </c>
      <c r="AT19" s="152">
        <f>_xlfn.STDEV.P(AT13:AT15)</f>
        <v>0.47140452079103168</v>
      </c>
      <c r="AU19" s="152">
        <f t="shared" ref="AU19:BB19" si="7">_xlfn.STDEV.P(AU13:AU15)</f>
        <v>0.47140452079103168</v>
      </c>
      <c r="AV19" s="152">
        <f t="shared" si="7"/>
        <v>0</v>
      </c>
      <c r="AW19" s="153">
        <f t="shared" si="7"/>
        <v>0</v>
      </c>
      <c r="AX19" s="153">
        <f t="shared" si="7"/>
        <v>3.8586123009300685E-2</v>
      </c>
      <c r="AY19" s="153">
        <f t="shared" si="7"/>
        <v>0</v>
      </c>
      <c r="AZ19" s="153">
        <f t="shared" si="7"/>
        <v>5.2236641035452003</v>
      </c>
      <c r="BA19" s="153">
        <f t="shared" si="7"/>
        <v>0.37712361663282401</v>
      </c>
      <c r="BB19" s="154">
        <f t="shared" si="7"/>
        <v>0.12472191289246506</v>
      </c>
    </row>
    <row r="20" spans="1:55" x14ac:dyDescent="0.3">
      <c r="B20" s="148"/>
      <c r="C20" s="146"/>
      <c r="D20" s="146"/>
      <c r="E20" s="147"/>
      <c r="F20" s="148"/>
      <c r="G20" s="148"/>
      <c r="H20" s="148"/>
      <c r="I20" s="148"/>
      <c r="J20" s="148"/>
      <c r="K20" s="148"/>
      <c r="L20" s="148"/>
      <c r="AS20" s="148"/>
      <c r="AT20" s="146"/>
      <c r="AU20" s="146"/>
      <c r="AV20" s="147"/>
      <c r="AW20" s="148"/>
      <c r="AX20" s="148"/>
      <c r="AY20" s="148"/>
      <c r="AZ20" s="148"/>
      <c r="BA20" s="148"/>
      <c r="BB20" s="148"/>
      <c r="BC20" s="148"/>
    </row>
    <row r="21" spans="1:55" x14ac:dyDescent="0.3">
      <c r="B21" s="74" t="s">
        <v>42</v>
      </c>
      <c r="C21" s="73"/>
      <c r="D21" s="73"/>
      <c r="E21" s="89"/>
      <c r="AS21" s="74" t="s">
        <v>42</v>
      </c>
      <c r="AT21" s="73"/>
      <c r="AU21" s="73"/>
      <c r="AV21" s="89"/>
    </row>
    <row r="22" spans="1:55" x14ac:dyDescent="0.3">
      <c r="B22" s="138" t="s">
        <v>27</v>
      </c>
      <c r="C22" s="142" t="s">
        <v>28</v>
      </c>
      <c r="D22" s="142" t="s">
        <v>29</v>
      </c>
      <c r="E22" s="143" t="s">
        <v>30</v>
      </c>
      <c r="F22" s="139" t="s">
        <v>31</v>
      </c>
      <c r="G22" s="139" t="s">
        <v>32</v>
      </c>
      <c r="H22" s="139" t="s">
        <v>33</v>
      </c>
      <c r="I22" s="139" t="s">
        <v>34</v>
      </c>
      <c r="J22" s="139" t="s">
        <v>35</v>
      </c>
      <c r="K22" s="144" t="s">
        <v>36</v>
      </c>
      <c r="AS22" s="138" t="s">
        <v>27</v>
      </c>
      <c r="AT22" s="142" t="s">
        <v>28</v>
      </c>
      <c r="AU22" s="142" t="s">
        <v>29</v>
      </c>
      <c r="AV22" s="143" t="s">
        <v>30</v>
      </c>
      <c r="AW22" s="139" t="s">
        <v>31</v>
      </c>
      <c r="AX22" s="139" t="s">
        <v>32</v>
      </c>
      <c r="AY22" s="139" t="s">
        <v>33</v>
      </c>
      <c r="AZ22" s="139" t="s">
        <v>34</v>
      </c>
      <c r="BA22" s="139" t="s">
        <v>35</v>
      </c>
      <c r="BB22" s="144" t="s">
        <v>36</v>
      </c>
    </row>
    <row r="23" spans="1:55" x14ac:dyDescent="0.3">
      <c r="A23" s="140">
        <v>20190626</v>
      </c>
      <c r="B23" s="141">
        <v>1</v>
      </c>
      <c r="C23" s="143">
        <v>-2.8</v>
      </c>
      <c r="D23" s="143">
        <v>119.41</v>
      </c>
      <c r="E23" s="143">
        <v>17.66</v>
      </c>
      <c r="F23" s="139">
        <v>27.49</v>
      </c>
      <c r="G23" s="139">
        <v>-3.34</v>
      </c>
      <c r="H23" s="139">
        <v>3.84</v>
      </c>
      <c r="I23" s="143">
        <v>-255.9</v>
      </c>
      <c r="J23" s="139">
        <v>-80.86</v>
      </c>
      <c r="K23" s="157">
        <v>-81.99</v>
      </c>
      <c r="L23" s="148"/>
      <c r="AR23" s="140">
        <v>20190626</v>
      </c>
      <c r="AS23" s="141">
        <v>1</v>
      </c>
      <c r="AT23" s="143">
        <v>-2.8</v>
      </c>
      <c r="AU23" s="143">
        <v>119.41</v>
      </c>
      <c r="AV23" s="143">
        <v>17.66</v>
      </c>
      <c r="AW23" s="139">
        <v>27.49</v>
      </c>
      <c r="AX23" s="139">
        <v>-3.34</v>
      </c>
      <c r="AY23" s="139">
        <v>3.84</v>
      </c>
      <c r="AZ23" s="143">
        <v>-255.9</v>
      </c>
      <c r="BA23" s="139">
        <v>-80.86</v>
      </c>
      <c r="BB23" s="157">
        <v>-81.99</v>
      </c>
      <c r="BC23" s="148"/>
    </row>
    <row r="24" spans="1:55" x14ac:dyDescent="0.3">
      <c r="A24" s="72">
        <v>20190716</v>
      </c>
      <c r="B24" s="145">
        <v>2</v>
      </c>
      <c r="C24" s="147">
        <v>-8.3000000000000007</v>
      </c>
      <c r="D24" s="147">
        <v>162.43</v>
      </c>
      <c r="E24" s="147">
        <v>51.81</v>
      </c>
      <c r="F24" s="148">
        <v>19.82</v>
      </c>
      <c r="G24" s="148">
        <v>-2.09</v>
      </c>
      <c r="H24" s="148">
        <v>3.13</v>
      </c>
      <c r="I24" s="147">
        <v>-168.64</v>
      </c>
      <c r="J24" s="148">
        <v>-76.92</v>
      </c>
      <c r="K24" s="155">
        <v>-65.92</v>
      </c>
      <c r="L24" s="148"/>
      <c r="AR24" s="72">
        <v>20190716</v>
      </c>
      <c r="AS24" s="145">
        <v>2</v>
      </c>
      <c r="AT24" s="147">
        <v>-8.3000000000000007</v>
      </c>
      <c r="AU24" s="147">
        <v>162.43</v>
      </c>
      <c r="AV24" s="147">
        <v>51.81</v>
      </c>
      <c r="AW24" s="148">
        <v>19.82</v>
      </c>
      <c r="AX24" s="148">
        <v>-2.09</v>
      </c>
      <c r="AY24" s="148">
        <v>3.13</v>
      </c>
      <c r="AZ24" s="147">
        <v>-168.64</v>
      </c>
      <c r="BA24" s="148">
        <v>-76.92</v>
      </c>
      <c r="BB24" s="155">
        <v>-65.92</v>
      </c>
      <c r="BC24" s="148"/>
    </row>
    <row r="25" spans="1:55" x14ac:dyDescent="0.3">
      <c r="A25" s="72">
        <v>20190716</v>
      </c>
      <c r="B25" s="145">
        <v>3</v>
      </c>
      <c r="C25" s="147">
        <v>-9.5</v>
      </c>
      <c r="D25" s="147">
        <v>170.46</v>
      </c>
      <c r="E25" s="147">
        <v>54.33</v>
      </c>
      <c r="F25" s="148">
        <v>22.57</v>
      </c>
      <c r="G25" s="148">
        <v>-3.7</v>
      </c>
      <c r="H25" s="148">
        <v>4.2</v>
      </c>
      <c r="I25" s="147">
        <v>-206.06</v>
      </c>
      <c r="J25" s="148">
        <v>-79.959999999999994</v>
      </c>
      <c r="K25" s="155">
        <v>-87.5</v>
      </c>
      <c r="L25" s="148"/>
      <c r="AR25" s="72">
        <v>20190716</v>
      </c>
      <c r="AS25" s="145">
        <v>3</v>
      </c>
      <c r="AT25" s="147">
        <v>-9.5</v>
      </c>
      <c r="AU25" s="147">
        <v>170.46</v>
      </c>
      <c r="AV25" s="147">
        <v>54.33</v>
      </c>
      <c r="AW25" s="148">
        <v>22.57</v>
      </c>
      <c r="AX25" s="148">
        <v>-3.7</v>
      </c>
      <c r="AY25" s="148">
        <v>4.2</v>
      </c>
      <c r="AZ25" s="147">
        <v>-206.06</v>
      </c>
      <c r="BA25" s="148">
        <v>-79.959999999999994</v>
      </c>
      <c r="BB25" s="155">
        <v>-87.5</v>
      </c>
      <c r="BC25" s="148"/>
    </row>
    <row r="26" spans="1:55" x14ac:dyDescent="0.3">
      <c r="A26" s="73">
        <v>20190806</v>
      </c>
      <c r="B26" s="145">
        <v>4</v>
      </c>
      <c r="C26" s="147">
        <v>4.7</v>
      </c>
      <c r="D26" s="147">
        <v>93.95</v>
      </c>
      <c r="E26" s="147">
        <v>29.45</v>
      </c>
      <c r="F26" s="148">
        <v>19.2</v>
      </c>
      <c r="G26" s="148">
        <v>-0.82</v>
      </c>
      <c r="H26" s="148">
        <v>2.15</v>
      </c>
      <c r="I26" s="147">
        <v>-323.67</v>
      </c>
      <c r="J26" s="148">
        <v>-11.4</v>
      </c>
      <c r="K26" s="155">
        <v>-71.27</v>
      </c>
      <c r="L26" s="148"/>
      <c r="AR26" s="73"/>
      <c r="AS26" s="146"/>
      <c r="AT26" s="147"/>
      <c r="AU26" s="147"/>
      <c r="AV26" s="147"/>
      <c r="AW26" s="148"/>
      <c r="AX26" s="148"/>
      <c r="AY26" s="148"/>
      <c r="AZ26" s="147"/>
      <c r="BA26" s="148"/>
      <c r="BB26" s="147"/>
      <c r="BC26" s="148"/>
    </row>
    <row r="27" spans="1:55" x14ac:dyDescent="0.3">
      <c r="A27" s="73">
        <v>20190806</v>
      </c>
      <c r="B27" s="150">
        <v>5</v>
      </c>
      <c r="C27" s="152">
        <v>22.1</v>
      </c>
      <c r="D27" s="152">
        <v>127.35</v>
      </c>
      <c r="E27" s="152">
        <v>34.18</v>
      </c>
      <c r="F27" s="153">
        <v>19.440000000000001</v>
      </c>
      <c r="G27" s="153">
        <v>-1.75</v>
      </c>
      <c r="H27" s="153">
        <v>2.06</v>
      </c>
      <c r="I27" s="152">
        <v>-364.19</v>
      </c>
      <c r="J27" s="153">
        <v>-16.260000000000002</v>
      </c>
      <c r="K27" s="156">
        <v>-75.36</v>
      </c>
      <c r="L27" s="148"/>
      <c r="AR27" s="73"/>
      <c r="AS27" s="146"/>
      <c r="AT27" s="147"/>
      <c r="AU27" s="147"/>
      <c r="AV27" s="147"/>
      <c r="AW27" s="148"/>
      <c r="AX27" s="148"/>
      <c r="AY27" s="148"/>
      <c r="AZ27" s="147"/>
      <c r="BA27" s="148"/>
      <c r="BB27" s="147"/>
      <c r="BC27" s="148"/>
    </row>
    <row r="28" spans="1:55" x14ac:dyDescent="0.3">
      <c r="A28" s="73"/>
      <c r="B28" s="145" t="s">
        <v>39</v>
      </c>
      <c r="C28" s="147">
        <f t="shared" ref="C28:K28" si="8">AVERAGE(C23:C27)</f>
        <v>1.2399999999999998</v>
      </c>
      <c r="D28" s="147">
        <f t="shared" si="8"/>
        <v>134.72000000000003</v>
      </c>
      <c r="E28" s="147">
        <f t="shared" si="8"/>
        <v>37.486000000000004</v>
      </c>
      <c r="F28" s="148">
        <f t="shared" si="8"/>
        <v>21.704000000000001</v>
      </c>
      <c r="G28" s="148">
        <f t="shared" si="8"/>
        <v>-2.34</v>
      </c>
      <c r="H28" s="148">
        <f t="shared" si="8"/>
        <v>3.0760000000000001</v>
      </c>
      <c r="I28" s="147">
        <f t="shared" si="8"/>
        <v>-263.69200000000001</v>
      </c>
      <c r="J28" s="148">
        <f t="shared" si="8"/>
        <v>-53.080000000000005</v>
      </c>
      <c r="K28" s="155">
        <f t="shared" si="8"/>
        <v>-76.408000000000001</v>
      </c>
      <c r="AR28" s="73"/>
      <c r="AS28" s="145" t="s">
        <v>39</v>
      </c>
      <c r="AT28" s="147">
        <f>AVERAGE(AT23:AT25)</f>
        <v>-6.8666666666666671</v>
      </c>
      <c r="AU28" s="147">
        <f t="shared" ref="AU28:BB28" si="9">AVERAGE(AU23:AU25)</f>
        <v>150.76666666666668</v>
      </c>
      <c r="AV28" s="147">
        <f t="shared" si="9"/>
        <v>41.266666666666666</v>
      </c>
      <c r="AW28" s="148">
        <f t="shared" si="9"/>
        <v>23.293333333333333</v>
      </c>
      <c r="AX28" s="148">
        <f t="shared" si="9"/>
        <v>-3.043333333333333</v>
      </c>
      <c r="AY28" s="148">
        <f t="shared" si="9"/>
        <v>3.7233333333333332</v>
      </c>
      <c r="AZ28" s="147">
        <f t="shared" si="9"/>
        <v>-210.19999999999996</v>
      </c>
      <c r="BA28" s="148">
        <f t="shared" si="9"/>
        <v>-79.24666666666667</v>
      </c>
      <c r="BB28" s="155">
        <f t="shared" si="9"/>
        <v>-78.47</v>
      </c>
    </row>
    <row r="29" spans="1:55" x14ac:dyDescent="0.3">
      <c r="A29" s="73"/>
      <c r="B29" s="150" t="s">
        <v>40</v>
      </c>
      <c r="C29" s="152">
        <f>_xlfn.STDEV.P(C23:C25)</f>
        <v>2.9169999809545573</v>
      </c>
      <c r="D29" s="152">
        <f t="shared" ref="D29:K29" si="10">_xlfn.STDEV.P(D23:D25)</f>
        <v>22.41354699481726</v>
      </c>
      <c r="E29" s="152">
        <f t="shared" si="10"/>
        <v>16.724107018180529</v>
      </c>
      <c r="F29" s="153">
        <f t="shared" si="10"/>
        <v>3.1727625537096649</v>
      </c>
      <c r="G29" s="153">
        <f t="shared" si="10"/>
        <v>0.68994363698944539</v>
      </c>
      <c r="H29" s="153">
        <f t="shared" si="10"/>
        <v>0.44454721034128686</v>
      </c>
      <c r="I29" s="152">
        <f t="shared" si="10"/>
        <v>35.743825574030083</v>
      </c>
      <c r="J29" s="153">
        <f t="shared" si="10"/>
        <v>1.6857309657501349</v>
      </c>
      <c r="K29" s="156">
        <f t="shared" si="10"/>
        <v>9.1548493524834313</v>
      </c>
      <c r="AR29" s="73"/>
      <c r="AS29" s="150" t="s">
        <v>40</v>
      </c>
      <c r="AT29" s="152">
        <f>_xlfn.STDEV.P(AT23:AT25)</f>
        <v>2.9169999809545573</v>
      </c>
      <c r="AU29" s="152">
        <f t="shared" ref="AU29:BB29" si="11">_xlfn.STDEV.P(AU23:AU25)</f>
        <v>22.41354699481726</v>
      </c>
      <c r="AV29" s="152">
        <f t="shared" si="11"/>
        <v>16.724107018180529</v>
      </c>
      <c r="AW29" s="153">
        <f t="shared" si="11"/>
        <v>3.1727625537096649</v>
      </c>
      <c r="AX29" s="153">
        <f t="shared" si="11"/>
        <v>0.68994363698944539</v>
      </c>
      <c r="AY29" s="153">
        <f t="shared" si="11"/>
        <v>0.44454721034128686</v>
      </c>
      <c r="AZ29" s="152">
        <f t="shared" si="11"/>
        <v>35.743825574030083</v>
      </c>
      <c r="BA29" s="153">
        <f t="shared" si="11"/>
        <v>1.6857309657501349</v>
      </c>
      <c r="BB29" s="156">
        <f t="shared" si="11"/>
        <v>9.1548493524834313</v>
      </c>
    </row>
    <row r="30" spans="1:55" x14ac:dyDescent="0.3">
      <c r="A30" s="73"/>
      <c r="B30" s="146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AR30" s="73"/>
      <c r="AS30" s="146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</row>
    <row r="31" spans="1:55" x14ac:dyDescent="0.3">
      <c r="A31" s="176" t="s">
        <v>37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</row>
    <row r="32" spans="1:55" ht="15" thickBot="1" x14ac:dyDescent="0.35">
      <c r="A32" s="177">
        <v>20190726</v>
      </c>
      <c r="B32" s="176"/>
      <c r="C32" s="176"/>
      <c r="D32" s="176"/>
      <c r="E32" s="176"/>
      <c r="F32" s="177">
        <v>20190716</v>
      </c>
      <c r="G32" s="176"/>
      <c r="H32" s="176"/>
      <c r="I32" s="176"/>
      <c r="J32" s="176"/>
      <c r="K32" s="177">
        <v>20190716</v>
      </c>
      <c r="L32" s="176"/>
      <c r="M32" s="176"/>
      <c r="N32" s="176"/>
      <c r="O32" s="176"/>
      <c r="P32" s="177">
        <v>20190806</v>
      </c>
      <c r="Q32" s="176"/>
      <c r="R32" s="176"/>
      <c r="S32" s="176"/>
      <c r="T32" s="176"/>
      <c r="U32" s="177">
        <v>20190806</v>
      </c>
      <c r="V32" s="176"/>
      <c r="W32" s="176"/>
      <c r="X32" s="176"/>
      <c r="Y32" s="176"/>
    </row>
    <row r="33" spans="1:25" ht="15" thickBot="1" x14ac:dyDescent="0.35">
      <c r="A33" s="220" t="s">
        <v>37</v>
      </c>
      <c r="B33" s="218"/>
      <c r="C33" s="218"/>
      <c r="D33" s="218"/>
      <c r="E33" s="219"/>
      <c r="F33" s="217" t="s">
        <v>37</v>
      </c>
      <c r="G33" s="218"/>
      <c r="H33" s="218"/>
      <c r="I33" s="218"/>
      <c r="J33" s="219"/>
      <c r="K33" s="217" t="s">
        <v>37</v>
      </c>
      <c r="L33" s="218"/>
      <c r="M33" s="218"/>
      <c r="N33" s="218"/>
      <c r="O33" s="219"/>
      <c r="P33" s="217" t="s">
        <v>37</v>
      </c>
      <c r="Q33" s="218"/>
      <c r="R33" s="218"/>
      <c r="S33" s="218"/>
      <c r="T33" s="219"/>
      <c r="U33" s="217" t="s">
        <v>37</v>
      </c>
      <c r="V33" s="218"/>
      <c r="W33" s="218"/>
      <c r="X33" s="218"/>
      <c r="Y33" s="219"/>
    </row>
    <row r="34" spans="1:25" ht="43.2" x14ac:dyDescent="0.3">
      <c r="A34" s="201" t="s">
        <v>6</v>
      </c>
      <c r="B34" s="162" t="s">
        <v>7</v>
      </c>
      <c r="C34" s="162" t="s">
        <v>8</v>
      </c>
      <c r="D34" s="162" t="s">
        <v>9</v>
      </c>
      <c r="E34" s="162" t="s">
        <v>10</v>
      </c>
      <c r="F34" s="161" t="s">
        <v>6</v>
      </c>
      <c r="G34" s="162" t="s">
        <v>7</v>
      </c>
      <c r="H34" s="162" t="s">
        <v>8</v>
      </c>
      <c r="I34" s="162" t="s">
        <v>9</v>
      </c>
      <c r="J34" s="162" t="s">
        <v>10</v>
      </c>
      <c r="K34" s="161" t="s">
        <v>6</v>
      </c>
      <c r="L34" s="162" t="s">
        <v>7</v>
      </c>
      <c r="M34" s="162" t="s">
        <v>8</v>
      </c>
      <c r="N34" s="162" t="s">
        <v>9</v>
      </c>
      <c r="O34" s="162" t="s">
        <v>10</v>
      </c>
      <c r="P34" s="161" t="s">
        <v>6</v>
      </c>
      <c r="Q34" s="162" t="s">
        <v>7</v>
      </c>
      <c r="R34" s="162" t="s">
        <v>8</v>
      </c>
      <c r="S34" s="162" t="s">
        <v>9</v>
      </c>
      <c r="T34" s="162" t="s">
        <v>10</v>
      </c>
      <c r="U34" s="161" t="s">
        <v>6</v>
      </c>
      <c r="V34" s="162" t="s">
        <v>7</v>
      </c>
      <c r="W34" s="162" t="s">
        <v>8</v>
      </c>
      <c r="X34" s="162" t="s">
        <v>9</v>
      </c>
      <c r="Y34" s="202" t="s">
        <v>10</v>
      </c>
    </row>
    <row r="35" spans="1:25" x14ac:dyDescent="0.3">
      <c r="A35" s="203">
        <v>6.9444444444444447E-4</v>
      </c>
      <c r="B35" s="179">
        <v>1.3888888888888889E-3</v>
      </c>
      <c r="C35" s="179">
        <v>2.0833333333333333E-3</v>
      </c>
      <c r="D35" s="179">
        <v>2.7777777777777779E-3</v>
      </c>
      <c r="E35" s="179">
        <v>3.472222222222222E-3</v>
      </c>
      <c r="F35" s="180">
        <v>6.9444444444444447E-4</v>
      </c>
      <c r="G35" s="181">
        <v>1.3888888888888889E-3</v>
      </c>
      <c r="H35" s="181">
        <v>2.0833333333333333E-3</v>
      </c>
      <c r="I35" s="181">
        <v>2.7777777777777779E-3</v>
      </c>
      <c r="J35" s="181">
        <v>3.472222222222222E-3</v>
      </c>
      <c r="K35" s="178">
        <v>6.9444444444444447E-4</v>
      </c>
      <c r="L35" s="179">
        <v>1.3888888888888889E-3</v>
      </c>
      <c r="M35" s="179">
        <v>2.0833333333333333E-3</v>
      </c>
      <c r="N35" s="179">
        <v>2.7777777777777779E-3</v>
      </c>
      <c r="O35" s="179">
        <v>3.472222222222222E-3</v>
      </c>
      <c r="P35" s="180">
        <v>6.9444444444444447E-4</v>
      </c>
      <c r="Q35" s="181">
        <v>1.3888888888888889E-3</v>
      </c>
      <c r="R35" s="181">
        <v>2.0833333333333333E-3</v>
      </c>
      <c r="S35" s="181">
        <v>2.7777777777777779E-3</v>
      </c>
      <c r="T35" s="181">
        <v>3.472222222222222E-3</v>
      </c>
      <c r="U35" s="180">
        <v>6.9444444444444447E-4</v>
      </c>
      <c r="V35" s="181">
        <v>1.3888888888888889E-3</v>
      </c>
      <c r="W35" s="181">
        <v>2.0833333333333333E-3</v>
      </c>
      <c r="X35" s="181">
        <v>2.7777777777777779E-3</v>
      </c>
      <c r="Y35" s="204">
        <v>3.472222222222222E-3</v>
      </c>
    </row>
    <row r="36" spans="1:25" x14ac:dyDescent="0.3">
      <c r="A36" s="205">
        <v>6.93</v>
      </c>
      <c r="B36" s="164"/>
      <c r="C36" s="164"/>
      <c r="D36" s="164"/>
      <c r="E36" s="165"/>
      <c r="F36" s="163">
        <v>6.8</v>
      </c>
      <c r="G36" s="164"/>
      <c r="H36" s="164">
        <v>7.23</v>
      </c>
      <c r="I36" s="164"/>
      <c r="J36" s="165"/>
      <c r="K36" s="163">
        <v>6.72</v>
      </c>
      <c r="L36" s="164"/>
      <c r="M36" s="164">
        <v>7.26</v>
      </c>
      <c r="N36" s="164"/>
      <c r="O36" s="165"/>
      <c r="P36" s="163">
        <v>7.09</v>
      </c>
      <c r="Q36" s="164"/>
      <c r="R36" s="164">
        <v>7.26</v>
      </c>
      <c r="S36" s="164"/>
      <c r="T36" s="165"/>
      <c r="U36" s="163">
        <v>6.95</v>
      </c>
      <c r="V36" s="164"/>
      <c r="W36" s="164">
        <v>7.25</v>
      </c>
      <c r="X36" s="164"/>
      <c r="Y36" s="206"/>
    </row>
    <row r="37" spans="1:25" x14ac:dyDescent="0.3">
      <c r="A37" s="207"/>
      <c r="B37" s="167">
        <v>7.19</v>
      </c>
      <c r="C37" s="167">
        <v>7.35</v>
      </c>
      <c r="D37" s="167">
        <v>7.77</v>
      </c>
      <c r="E37" s="167">
        <v>7.36</v>
      </c>
      <c r="F37" s="166"/>
      <c r="G37" s="167"/>
      <c r="H37" s="167">
        <v>7.08</v>
      </c>
      <c r="I37" s="167"/>
      <c r="J37" s="167">
        <v>7.14</v>
      </c>
      <c r="K37" s="166"/>
      <c r="L37" s="167"/>
      <c r="M37" s="167">
        <v>7.23</v>
      </c>
      <c r="N37" s="167"/>
      <c r="O37" s="167">
        <v>7.36</v>
      </c>
      <c r="P37" s="166"/>
      <c r="Q37" s="167"/>
      <c r="R37" s="167">
        <v>7.61</v>
      </c>
      <c r="S37" s="167"/>
      <c r="T37" s="167">
        <v>7.33</v>
      </c>
      <c r="U37" s="166"/>
      <c r="V37" s="167"/>
      <c r="W37" s="167">
        <v>7.43</v>
      </c>
      <c r="X37" s="167"/>
      <c r="Y37" s="208">
        <v>7.25</v>
      </c>
    </row>
    <row r="38" spans="1:25" x14ac:dyDescent="0.3">
      <c r="A38" s="207"/>
      <c r="B38" s="167">
        <v>7.1</v>
      </c>
      <c r="C38" s="167">
        <v>7.26</v>
      </c>
      <c r="D38" s="167">
        <v>7.51</v>
      </c>
      <c r="E38" s="167">
        <v>7.27</v>
      </c>
      <c r="F38" s="166"/>
      <c r="G38" s="167"/>
      <c r="H38" s="167">
        <v>7.14</v>
      </c>
      <c r="I38" s="167"/>
      <c r="J38" s="167">
        <v>7.11</v>
      </c>
      <c r="K38" s="166"/>
      <c r="L38" s="167"/>
      <c r="M38" s="167">
        <v>7.16</v>
      </c>
      <c r="N38" s="167"/>
      <c r="O38" s="167">
        <v>7.23</v>
      </c>
      <c r="P38" s="166"/>
      <c r="Q38" s="167"/>
      <c r="R38" s="167">
        <v>7.5</v>
      </c>
      <c r="S38" s="167"/>
      <c r="T38" s="167">
        <v>7.32</v>
      </c>
      <c r="U38" s="166"/>
      <c r="V38" s="167"/>
      <c r="W38" s="167">
        <v>7.26</v>
      </c>
      <c r="X38" s="167"/>
      <c r="Y38" s="208">
        <v>7.24</v>
      </c>
    </row>
    <row r="39" spans="1:25" x14ac:dyDescent="0.3">
      <c r="A39" s="207"/>
      <c r="B39" s="167">
        <v>7.17</v>
      </c>
      <c r="C39" s="167">
        <v>7.22</v>
      </c>
      <c r="D39" s="167">
        <v>7.48</v>
      </c>
      <c r="E39" s="167">
        <v>7.27</v>
      </c>
      <c r="F39" s="166">
        <v>6.83</v>
      </c>
      <c r="G39" s="167"/>
      <c r="H39" s="167">
        <v>7.06</v>
      </c>
      <c r="I39" s="167"/>
      <c r="J39" s="167">
        <v>7.13</v>
      </c>
      <c r="K39" s="166">
        <v>6.76</v>
      </c>
      <c r="L39" s="167"/>
      <c r="M39" s="167">
        <v>7.12</v>
      </c>
      <c r="N39" s="167"/>
      <c r="O39" s="167">
        <v>7.15</v>
      </c>
      <c r="P39" s="166">
        <v>7.07</v>
      </c>
      <c r="Q39" s="167"/>
      <c r="R39" s="167">
        <v>7.29</v>
      </c>
      <c r="S39" s="167"/>
      <c r="T39" s="167">
        <v>7.38</v>
      </c>
      <c r="U39" s="166">
        <v>6.94</v>
      </c>
      <c r="V39" s="167"/>
      <c r="W39" s="167">
        <v>7.21</v>
      </c>
      <c r="X39" s="167"/>
      <c r="Y39" s="208">
        <v>7.24</v>
      </c>
    </row>
    <row r="40" spans="1:25" x14ac:dyDescent="0.3">
      <c r="A40" s="207"/>
      <c r="B40" s="167">
        <v>7.14</v>
      </c>
      <c r="C40" s="167">
        <v>7.22</v>
      </c>
      <c r="D40" s="167">
        <v>7.45</v>
      </c>
      <c r="E40" s="167">
        <v>7.24</v>
      </c>
      <c r="F40" s="166"/>
      <c r="G40" s="167"/>
      <c r="H40" s="167">
        <v>6.99</v>
      </c>
      <c r="I40" s="167"/>
      <c r="J40" s="167">
        <v>7.07</v>
      </c>
      <c r="K40" s="166"/>
      <c r="L40" s="167"/>
      <c r="M40" s="167">
        <v>7.04</v>
      </c>
      <c r="N40" s="167"/>
      <c r="O40" s="167">
        <v>7.08</v>
      </c>
      <c r="P40" s="166"/>
      <c r="Q40" s="167"/>
      <c r="R40" s="167">
        <v>7.29</v>
      </c>
      <c r="S40" s="167"/>
      <c r="T40" s="167">
        <v>7.35</v>
      </c>
      <c r="U40" s="166"/>
      <c r="V40" s="167"/>
      <c r="W40" s="167">
        <v>7.18</v>
      </c>
      <c r="X40" s="167"/>
      <c r="Y40" s="208">
        <v>7.15</v>
      </c>
    </row>
    <row r="41" spans="1:25" x14ac:dyDescent="0.3">
      <c r="A41" s="207"/>
      <c r="B41" s="167">
        <v>7.11</v>
      </c>
      <c r="C41" s="167">
        <v>7.16</v>
      </c>
      <c r="D41" s="167">
        <v>7.4</v>
      </c>
      <c r="E41" s="167">
        <v>7.2</v>
      </c>
      <c r="F41" s="166"/>
      <c r="G41" s="167"/>
      <c r="H41" s="167">
        <v>6.95</v>
      </c>
      <c r="I41" s="167"/>
      <c r="J41" s="167">
        <v>6.98</v>
      </c>
      <c r="K41" s="166"/>
      <c r="L41" s="167"/>
      <c r="M41" s="167">
        <v>7</v>
      </c>
      <c r="N41" s="167"/>
      <c r="O41" s="167">
        <v>6.99</v>
      </c>
      <c r="P41" s="166"/>
      <c r="Q41" s="167"/>
      <c r="R41" s="167">
        <v>7.16</v>
      </c>
      <c r="S41" s="167"/>
      <c r="T41" s="167">
        <v>7.23</v>
      </c>
      <c r="U41" s="166"/>
      <c r="V41" s="167"/>
      <c r="W41" s="167">
        <v>7.09</v>
      </c>
      <c r="X41" s="167"/>
      <c r="Y41" s="208">
        <v>7.11</v>
      </c>
    </row>
    <row r="42" spans="1:25" x14ac:dyDescent="0.3">
      <c r="A42" s="207"/>
      <c r="B42" s="167">
        <v>7.13</v>
      </c>
      <c r="C42" s="167">
        <v>7.16</v>
      </c>
      <c r="D42" s="167">
        <v>7.31</v>
      </c>
      <c r="E42" s="167">
        <v>7.16</v>
      </c>
      <c r="F42" s="166">
        <v>6.8</v>
      </c>
      <c r="G42" s="167"/>
      <c r="H42" s="182"/>
      <c r="I42" s="167"/>
      <c r="J42" s="167">
        <v>7.02</v>
      </c>
      <c r="K42" s="166">
        <v>6.77</v>
      </c>
      <c r="L42" s="167"/>
      <c r="M42" s="167">
        <v>6.94</v>
      </c>
      <c r="N42" s="167"/>
      <c r="O42" s="167">
        <v>6.97</v>
      </c>
      <c r="P42" s="166">
        <v>7.12</v>
      </c>
      <c r="Q42" s="167"/>
      <c r="R42" s="167">
        <v>7.2</v>
      </c>
      <c r="S42" s="167"/>
      <c r="T42" s="167">
        <v>7.23</v>
      </c>
      <c r="U42" s="166">
        <v>7.04</v>
      </c>
      <c r="V42" s="167"/>
      <c r="W42" s="167">
        <v>7.08</v>
      </c>
      <c r="X42" s="167"/>
      <c r="Y42" s="208">
        <v>7.12</v>
      </c>
    </row>
    <row r="43" spans="1:25" x14ac:dyDescent="0.3">
      <c r="A43" s="207">
        <v>7.05</v>
      </c>
      <c r="B43" s="167">
        <v>7.12</v>
      </c>
      <c r="C43" s="167">
        <v>7.13</v>
      </c>
      <c r="D43" s="167">
        <v>7.27</v>
      </c>
      <c r="E43" s="167">
        <v>7.16</v>
      </c>
      <c r="F43" s="166"/>
      <c r="G43" s="167"/>
      <c r="H43" s="167">
        <v>6.91</v>
      </c>
      <c r="I43" s="167"/>
      <c r="J43" s="167">
        <v>6.95</v>
      </c>
      <c r="K43" s="166"/>
      <c r="L43" s="167"/>
      <c r="M43" s="167">
        <v>6.93</v>
      </c>
      <c r="N43" s="167"/>
      <c r="O43" s="167">
        <v>6.91</v>
      </c>
      <c r="P43" s="166"/>
      <c r="Q43" s="167"/>
      <c r="R43" s="167">
        <v>7.21</v>
      </c>
      <c r="S43" s="167"/>
      <c r="T43" s="167">
        <v>7.19</v>
      </c>
      <c r="U43" s="166"/>
      <c r="V43" s="167"/>
      <c r="W43" s="167">
        <v>7.05</v>
      </c>
      <c r="X43" s="167"/>
      <c r="Y43" s="208">
        <v>7.04</v>
      </c>
    </row>
    <row r="44" spans="1:25" x14ac:dyDescent="0.3">
      <c r="A44" s="207">
        <v>7.08</v>
      </c>
      <c r="B44" s="167">
        <v>7.15</v>
      </c>
      <c r="C44" s="167">
        <v>7.14</v>
      </c>
      <c r="D44" s="167">
        <v>7.25</v>
      </c>
      <c r="E44" s="167">
        <v>7.19</v>
      </c>
      <c r="F44" s="183"/>
      <c r="G44" s="167"/>
      <c r="H44" s="167">
        <v>7.13</v>
      </c>
      <c r="I44" s="167"/>
      <c r="J44" s="167">
        <v>6.94</v>
      </c>
      <c r="K44" s="166"/>
      <c r="L44" s="167"/>
      <c r="M44" s="167">
        <v>6.9</v>
      </c>
      <c r="N44" s="167"/>
      <c r="O44" s="167">
        <v>6.93</v>
      </c>
      <c r="P44" s="183"/>
      <c r="Q44" s="167"/>
      <c r="R44" s="167">
        <v>7.18</v>
      </c>
      <c r="S44" s="167"/>
      <c r="T44" s="167">
        <v>7.19</v>
      </c>
      <c r="U44" s="183"/>
      <c r="V44" s="167"/>
      <c r="W44" s="167">
        <v>7</v>
      </c>
      <c r="X44" s="167"/>
      <c r="Y44" s="208">
        <v>7.03</v>
      </c>
    </row>
    <row r="45" spans="1:25" x14ac:dyDescent="0.3">
      <c r="A45" s="209">
        <v>7.04</v>
      </c>
      <c r="B45" s="169">
        <v>7.15</v>
      </c>
      <c r="C45" s="169">
        <v>7.13</v>
      </c>
      <c r="D45" s="169">
        <v>7.27</v>
      </c>
      <c r="E45" s="169">
        <v>7.12</v>
      </c>
      <c r="F45" s="168"/>
      <c r="G45" s="169"/>
      <c r="H45" s="169">
        <v>6.92</v>
      </c>
      <c r="I45" s="169"/>
      <c r="J45" s="169">
        <v>6.93</v>
      </c>
      <c r="K45" s="168"/>
      <c r="L45" s="169"/>
      <c r="M45" s="169">
        <v>6.88</v>
      </c>
      <c r="N45" s="169"/>
      <c r="O45" s="169">
        <v>6.89</v>
      </c>
      <c r="P45" s="168"/>
      <c r="Q45" s="169"/>
      <c r="R45" s="169">
        <v>7.22</v>
      </c>
      <c r="S45" s="169"/>
      <c r="T45" s="169">
        <v>7.23</v>
      </c>
      <c r="U45" s="168"/>
      <c r="V45" s="169"/>
      <c r="W45" s="169">
        <v>7.01</v>
      </c>
      <c r="X45" s="169"/>
      <c r="Y45" s="210">
        <v>7.1</v>
      </c>
    </row>
    <row r="46" spans="1:25" ht="15" thickBot="1" x14ac:dyDescent="0.35">
      <c r="A46" s="211">
        <v>7.1</v>
      </c>
      <c r="B46" s="171">
        <v>7.15</v>
      </c>
      <c r="C46" s="171">
        <v>7.13</v>
      </c>
      <c r="D46" s="171">
        <v>7.24</v>
      </c>
      <c r="E46" s="171">
        <v>7.17</v>
      </c>
      <c r="F46" s="170">
        <v>6.95</v>
      </c>
      <c r="G46" s="171"/>
      <c r="H46" s="171">
        <v>6.92</v>
      </c>
      <c r="I46" s="171"/>
      <c r="J46" s="171">
        <v>6.92</v>
      </c>
      <c r="K46" s="170">
        <v>6.87</v>
      </c>
      <c r="L46" s="171"/>
      <c r="M46" s="171">
        <v>6.9</v>
      </c>
      <c r="N46" s="171"/>
      <c r="O46" s="171">
        <v>6.89</v>
      </c>
      <c r="P46" s="170">
        <v>7.18</v>
      </c>
      <c r="Q46" s="171"/>
      <c r="R46" s="171">
        <v>7.2</v>
      </c>
      <c r="S46" s="171"/>
      <c r="T46" s="171">
        <v>7.21</v>
      </c>
      <c r="U46" s="170">
        <v>7.07</v>
      </c>
      <c r="V46" s="171"/>
      <c r="W46" s="171">
        <v>7.01</v>
      </c>
      <c r="X46" s="171"/>
      <c r="Y46" s="212">
        <v>7.04</v>
      </c>
    </row>
    <row r="50" spans="1:10" ht="43.2" x14ac:dyDescent="0.3">
      <c r="A50" s="172"/>
      <c r="B50" s="173" t="s">
        <v>6</v>
      </c>
      <c r="C50" s="173" t="s">
        <v>8</v>
      </c>
      <c r="D50" s="174" t="s">
        <v>10</v>
      </c>
    </row>
    <row r="51" spans="1:10" x14ac:dyDescent="0.3">
      <c r="A51" s="140">
        <v>20190726</v>
      </c>
      <c r="B51" s="136">
        <f>AVERAGE(A36:A46)</f>
        <v>7.0400000000000009</v>
      </c>
      <c r="C51" s="136">
        <f>AVERAGE(C36:C46)</f>
        <v>7.1899999999999995</v>
      </c>
      <c r="D51" s="137">
        <f>AVERAGE(E36:E46)</f>
        <v>7.2140000000000004</v>
      </c>
    </row>
    <row r="52" spans="1:10" x14ac:dyDescent="0.3">
      <c r="A52" s="72">
        <v>20190716</v>
      </c>
      <c r="B52" s="74">
        <f>AVERAGE(F36:F46)</f>
        <v>6.8449999999999998</v>
      </c>
      <c r="C52" s="74">
        <f>AVERAGE(H36:H46)</f>
        <v>7.0329999999999995</v>
      </c>
      <c r="D52" s="87">
        <f>AVERAGE(J36:J46)</f>
        <v>7.0190000000000001</v>
      </c>
    </row>
    <row r="53" spans="1:10" x14ac:dyDescent="0.3">
      <c r="A53" s="72">
        <v>20190716</v>
      </c>
      <c r="B53" s="74">
        <f>AVERAGE(K36:K46)</f>
        <v>6.78</v>
      </c>
      <c r="C53" s="74">
        <f>AVERAGE(M36:M46)</f>
        <v>7.0327272727272723</v>
      </c>
      <c r="D53" s="87">
        <f>AVERAGE(O36:O46)</f>
        <v>7.0399999999999991</v>
      </c>
    </row>
    <row r="54" spans="1:10" x14ac:dyDescent="0.3">
      <c r="A54" s="72">
        <v>20190806</v>
      </c>
      <c r="B54" s="74">
        <f>AVERAGE(P36:P46)</f>
        <v>7.1150000000000002</v>
      </c>
      <c r="C54" s="74">
        <f>AVERAGE(R36:R46)</f>
        <v>7.2836363636363641</v>
      </c>
      <c r="D54" s="87">
        <f>AVERAGE(T36:T46)</f>
        <v>7.266</v>
      </c>
    </row>
    <row r="55" spans="1:10" x14ac:dyDescent="0.3">
      <c r="A55" s="72">
        <v>20190806</v>
      </c>
      <c r="B55" s="74">
        <f>AVERAGE(U36:U46)</f>
        <v>7</v>
      </c>
      <c r="C55" s="74">
        <f>AVERAGE(W36:W46)</f>
        <v>7.1427272727272735</v>
      </c>
      <c r="D55" s="87">
        <f>AVERAGE(Y36:Y46)</f>
        <v>7.1320000000000006</v>
      </c>
    </row>
    <row r="56" spans="1:10" x14ac:dyDescent="0.3">
      <c r="A56" s="213" t="s">
        <v>39</v>
      </c>
      <c r="B56" s="136">
        <f>AVERAGE(B51:B55)</f>
        <v>6.9560000000000004</v>
      </c>
      <c r="C56" s="136">
        <f>AVERAGE(C51:C55)</f>
        <v>7.1364181818181818</v>
      </c>
      <c r="D56" s="137">
        <f>AVERAGE(D51:D55)</f>
        <v>7.1341999999999999</v>
      </c>
    </row>
    <row r="57" spans="1:10" x14ac:dyDescent="0.3">
      <c r="A57" s="175" t="s">
        <v>40</v>
      </c>
      <c r="B57" s="103">
        <f>_xlfn.STDEV.P(B51:B55)</f>
        <v>0.12455520864259366</v>
      </c>
      <c r="C57" s="103">
        <f>_xlfn.STDEV.P(C51:C55)</f>
        <v>9.5949084294012749E-2</v>
      </c>
      <c r="D57" s="104">
        <f>_xlfn.STDEV.P(D51:D55)</f>
        <v>9.5800626302754613E-2</v>
      </c>
    </row>
    <row r="60" spans="1:10" x14ac:dyDescent="0.3">
      <c r="A60" s="74" t="s">
        <v>45</v>
      </c>
      <c r="B60" s="148"/>
      <c r="C60" s="148"/>
      <c r="D60" s="148"/>
      <c r="E60" s="148"/>
      <c r="F60" s="148"/>
      <c r="G60" s="148"/>
      <c r="H60" s="148"/>
      <c r="I60" s="148"/>
      <c r="J60" s="148"/>
    </row>
    <row r="61" spans="1:10" ht="16.8" x14ac:dyDescent="0.4">
      <c r="E61" s="158" t="s">
        <v>43</v>
      </c>
      <c r="F61" s="159" t="s">
        <v>44</v>
      </c>
    </row>
    <row r="62" spans="1:10" ht="16.8" x14ac:dyDescent="0.4">
      <c r="E62" s="148">
        <f>E23+(3.5*E3)</f>
        <v>27.810000000000002</v>
      </c>
      <c r="F62" s="160">
        <f>E62+6.4</f>
        <v>34.21</v>
      </c>
    </row>
    <row r="63" spans="1:10" ht="16.8" x14ac:dyDescent="0.4">
      <c r="E63" s="148">
        <f>E24+(3.5*E4)</f>
        <v>72.81</v>
      </c>
      <c r="F63" s="160">
        <f t="shared" ref="F63:F66" si="12">E63+6.4</f>
        <v>79.210000000000008</v>
      </c>
    </row>
    <row r="64" spans="1:10" ht="16.8" x14ac:dyDescent="0.4">
      <c r="E64" s="148">
        <f>E25+(3.5*E5)</f>
        <v>75.33</v>
      </c>
      <c r="F64" s="160">
        <f t="shared" si="12"/>
        <v>81.73</v>
      </c>
    </row>
    <row r="65" spans="2:6" ht="16.8" x14ac:dyDescent="0.4">
      <c r="E65" s="148">
        <f t="shared" ref="E65:E66" si="13">E26+(3.5*E6)</f>
        <v>45.2</v>
      </c>
      <c r="F65" s="160">
        <f t="shared" si="12"/>
        <v>51.6</v>
      </c>
    </row>
    <row r="66" spans="2:6" ht="16.8" x14ac:dyDescent="0.4">
      <c r="E66" s="148">
        <f t="shared" si="13"/>
        <v>49.93</v>
      </c>
      <c r="F66" s="160">
        <f t="shared" si="12"/>
        <v>56.33</v>
      </c>
    </row>
    <row r="67" spans="2:6" x14ac:dyDescent="0.3">
      <c r="B67" s="74" t="s">
        <v>39</v>
      </c>
      <c r="E67" s="147">
        <f>AVERAGE(E62:E66)</f>
        <v>54.215999999999994</v>
      </c>
      <c r="F67" s="147">
        <f>AVERAGE(F62:F66)</f>
        <v>60.616000000000007</v>
      </c>
    </row>
    <row r="68" spans="2:6" x14ac:dyDescent="0.3">
      <c r="B68" s="74" t="s">
        <v>40</v>
      </c>
      <c r="E68" s="147">
        <f>_xlfn.STDEV.P(E62:E66)</f>
        <v>17.823987881503989</v>
      </c>
      <c r="F68" s="147">
        <f>_xlfn.STDEV.P(F62:F66)</f>
        <v>17.823987881503939</v>
      </c>
    </row>
  </sheetData>
  <mergeCells count="5">
    <mergeCell ref="K33:O33"/>
    <mergeCell ref="F33:J33"/>
    <mergeCell ref="A33:E33"/>
    <mergeCell ref="U33:Y33"/>
    <mergeCell ref="P33:T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tabSelected="1" topLeftCell="A130" zoomScale="80" zoomScaleNormal="80" workbookViewId="0">
      <selection activeCell="L141" sqref="L141"/>
    </sheetView>
  </sheetViews>
  <sheetFormatPr defaultColWidth="9.109375" defaultRowHeight="13.8" x14ac:dyDescent="0.3"/>
  <cols>
    <col min="1" max="1" width="9.109375" style="12"/>
    <col min="2" max="3" width="9.6640625" style="12" bestFit="1" customWidth="1"/>
    <col min="4" max="7" width="9.109375" style="12"/>
    <col min="8" max="8" width="11.44140625" style="12" customWidth="1"/>
    <col min="9" max="9" width="10.88671875" style="12" customWidth="1"/>
    <col min="10" max="10" width="9.109375" style="12"/>
    <col min="11" max="14" width="9.109375" style="26"/>
    <col min="15" max="15" width="16.6640625" style="26" bestFit="1" customWidth="1"/>
    <col min="16" max="16384" width="9.109375" style="12"/>
  </cols>
  <sheetData>
    <row r="1" spans="1:16" s="2" customFormat="1" x14ac:dyDescent="0.3">
      <c r="A1" s="1" t="s">
        <v>0</v>
      </c>
      <c r="G1" s="1"/>
      <c r="H1" s="1"/>
      <c r="I1" s="1"/>
      <c r="J1" s="1"/>
      <c r="K1" s="3"/>
      <c r="L1" s="3"/>
      <c r="M1" s="3"/>
      <c r="N1" s="3"/>
      <c r="O1" s="3"/>
    </row>
    <row r="2" spans="1:16" ht="41.4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8" t="s">
        <v>10</v>
      </c>
      <c r="K2" s="9" t="s">
        <v>11</v>
      </c>
      <c r="L2" s="10"/>
      <c r="M2" s="10"/>
      <c r="N2" s="10"/>
      <c r="O2" s="11"/>
    </row>
    <row r="3" spans="1:16" x14ac:dyDescent="0.3">
      <c r="A3" s="13"/>
      <c r="B3" s="14"/>
      <c r="C3" s="14"/>
      <c r="D3" s="14"/>
      <c r="E3" s="15"/>
      <c r="F3" s="16">
        <v>6.9444444444444447E-4</v>
      </c>
      <c r="G3" s="17">
        <v>1.3888888888888889E-3</v>
      </c>
      <c r="H3" s="17">
        <v>2.0833333333333333E-3</v>
      </c>
      <c r="I3" s="17">
        <v>2.7777777777777779E-3</v>
      </c>
      <c r="J3" s="18">
        <v>3.472222222222222E-3</v>
      </c>
      <c r="K3" s="19" t="s">
        <v>12</v>
      </c>
      <c r="M3" s="20" t="s">
        <v>13</v>
      </c>
      <c r="N3" s="20" t="s">
        <v>14</v>
      </c>
      <c r="O3" s="21" t="s">
        <v>15</v>
      </c>
    </row>
    <row r="4" spans="1:16" x14ac:dyDescent="0.3">
      <c r="A4" s="22">
        <v>0</v>
      </c>
      <c r="B4" s="2">
        <v>40</v>
      </c>
      <c r="C4" s="2">
        <v>0</v>
      </c>
      <c r="D4" s="12">
        <v>9</v>
      </c>
      <c r="E4" s="23">
        <v>6.7500000000000004E-2</v>
      </c>
      <c r="F4" s="24">
        <v>130</v>
      </c>
      <c r="G4" s="25"/>
      <c r="H4" s="25">
        <v>131</v>
      </c>
      <c r="I4" s="25"/>
      <c r="J4" s="23"/>
      <c r="K4" s="19"/>
      <c r="O4" s="27"/>
    </row>
    <row r="5" spans="1:16" x14ac:dyDescent="0.3">
      <c r="A5" s="22">
        <v>10</v>
      </c>
      <c r="B5" s="12">
        <f t="shared" ref="B5:B13" si="0">B4-(E4*(A5-A4))-0.02</f>
        <v>39.305</v>
      </c>
      <c r="C5" s="2"/>
      <c r="D5" s="12">
        <v>9</v>
      </c>
      <c r="E5" s="23">
        <v>7.4999999999999997E-2</v>
      </c>
      <c r="F5" s="28">
        <v>130</v>
      </c>
      <c r="G5" s="25">
        <v>130</v>
      </c>
      <c r="H5" s="25">
        <v>131</v>
      </c>
      <c r="I5" s="25">
        <v>133</v>
      </c>
      <c r="J5" s="29">
        <v>131</v>
      </c>
      <c r="K5" s="19"/>
      <c r="M5" s="26">
        <f>(H5-H4)*$D$4</f>
        <v>0</v>
      </c>
      <c r="N5" s="26">
        <f>(H5-I5)*E5*(A5-A4)</f>
        <v>-1.5</v>
      </c>
      <c r="O5" s="27">
        <f>(G5-I5)*E5*(A5-A4)</f>
        <v>-2.25</v>
      </c>
    </row>
    <row r="6" spans="1:16" x14ac:dyDescent="0.3">
      <c r="A6" s="22">
        <v>30</v>
      </c>
      <c r="B6" s="12">
        <f t="shared" si="0"/>
        <v>37.784999999999997</v>
      </c>
      <c r="C6" s="2"/>
      <c r="D6" s="12">
        <v>9</v>
      </c>
      <c r="E6" s="23">
        <v>7.4999999999999997E-2</v>
      </c>
      <c r="F6" s="28">
        <v>130</v>
      </c>
      <c r="G6" s="25">
        <v>130</v>
      </c>
      <c r="H6" s="25">
        <v>131</v>
      </c>
      <c r="I6" s="25">
        <v>132</v>
      </c>
      <c r="J6" s="29">
        <v>130</v>
      </c>
      <c r="K6" s="19"/>
      <c r="M6" s="26">
        <f t="shared" ref="M6:M14" si="1">(H6-H5)*$D$4</f>
        <v>0</v>
      </c>
      <c r="N6" s="26">
        <f t="shared" ref="N6:N14" si="2">(H5-I5+H6-I6)/2*E6*(A6-A5)</f>
        <v>-2.25</v>
      </c>
      <c r="O6" s="27">
        <f t="shared" ref="O6:O14" si="3">(G5-I5+G6-I6)/2*E6*(A6-A5)</f>
        <v>-3.75</v>
      </c>
    </row>
    <row r="7" spans="1:16" ht="14.4" x14ac:dyDescent="0.3">
      <c r="A7" s="22">
        <v>60</v>
      </c>
      <c r="B7" s="12">
        <f t="shared" si="0"/>
        <v>35.514999999999993</v>
      </c>
      <c r="C7" s="2"/>
      <c r="D7" s="12">
        <v>9</v>
      </c>
      <c r="E7" s="23">
        <v>7.4999999999999997E-2</v>
      </c>
      <c r="F7" s="28">
        <v>130</v>
      </c>
      <c r="G7" s="25">
        <v>130</v>
      </c>
      <c r="H7" s="25">
        <v>131</v>
      </c>
      <c r="I7" s="25">
        <v>131</v>
      </c>
      <c r="J7" s="29">
        <v>131</v>
      </c>
      <c r="K7" s="19"/>
      <c r="M7" s="26">
        <f t="shared" si="1"/>
        <v>0</v>
      </c>
      <c r="N7" s="26">
        <f t="shared" si="2"/>
        <v>-1.125</v>
      </c>
      <c r="O7" s="27">
        <f t="shared" si="3"/>
        <v>-3.3749999999999996</v>
      </c>
      <c r="P7" s="30"/>
    </row>
    <row r="8" spans="1:16" ht="14.4" x14ac:dyDescent="0.3">
      <c r="A8" s="22">
        <v>120</v>
      </c>
      <c r="B8" s="12">
        <f t="shared" si="0"/>
        <v>30.994999999999994</v>
      </c>
      <c r="C8" s="2">
        <v>9.02</v>
      </c>
      <c r="D8" s="12">
        <v>9</v>
      </c>
      <c r="E8" s="23">
        <v>7.4999999999999997E-2</v>
      </c>
      <c r="F8" s="28">
        <v>130</v>
      </c>
      <c r="G8" s="25">
        <v>130</v>
      </c>
      <c r="H8" s="25">
        <v>130</v>
      </c>
      <c r="I8" s="25">
        <v>130</v>
      </c>
      <c r="J8" s="29">
        <v>132</v>
      </c>
      <c r="K8" s="19">
        <f>((F4-J8)*C8)</f>
        <v>-18.04</v>
      </c>
      <c r="M8" s="26">
        <f t="shared" si="1"/>
        <v>-9</v>
      </c>
      <c r="N8" s="26">
        <f t="shared" si="2"/>
        <v>0</v>
      </c>
      <c r="O8" s="27">
        <f t="shared" si="3"/>
        <v>-2.25</v>
      </c>
      <c r="P8" s="30"/>
    </row>
    <row r="9" spans="1:16" ht="14.4" x14ac:dyDescent="0.3">
      <c r="A9" s="22">
        <v>180</v>
      </c>
      <c r="B9" s="12">
        <f t="shared" si="0"/>
        <v>26.474999999999994</v>
      </c>
      <c r="C9" s="2"/>
      <c r="D9" s="12">
        <v>9</v>
      </c>
      <c r="E9" s="23">
        <v>7.4999999999999997E-2</v>
      </c>
      <c r="F9" s="28">
        <v>130</v>
      </c>
      <c r="G9" s="25">
        <v>130</v>
      </c>
      <c r="H9" s="25">
        <v>131</v>
      </c>
      <c r="I9" s="25">
        <v>131</v>
      </c>
      <c r="J9" s="29">
        <v>131</v>
      </c>
      <c r="K9" s="19"/>
      <c r="M9" s="26">
        <f t="shared" si="1"/>
        <v>9</v>
      </c>
      <c r="N9" s="26">
        <f t="shared" si="2"/>
        <v>0</v>
      </c>
      <c r="O9" s="27">
        <f t="shared" si="3"/>
        <v>-2.25</v>
      </c>
      <c r="P9" s="30"/>
    </row>
    <row r="10" spans="1:16" ht="14.4" x14ac:dyDescent="0.3">
      <c r="A10" s="22">
        <v>240</v>
      </c>
      <c r="B10" s="12">
        <f t="shared" si="0"/>
        <v>21.954999999999995</v>
      </c>
      <c r="C10" s="2">
        <v>8.5500000000000007</v>
      </c>
      <c r="D10" s="12">
        <v>9</v>
      </c>
      <c r="E10" s="23">
        <v>6.7500000000000004E-2</v>
      </c>
      <c r="F10" s="28">
        <v>130</v>
      </c>
      <c r="G10" s="25">
        <v>131</v>
      </c>
      <c r="H10" s="25">
        <v>131</v>
      </c>
      <c r="I10" s="25">
        <v>131</v>
      </c>
      <c r="J10" s="29">
        <v>129</v>
      </c>
      <c r="K10" s="19">
        <f>((F4-J10)*C10)</f>
        <v>8.5500000000000007</v>
      </c>
      <c r="M10" s="26">
        <f t="shared" si="1"/>
        <v>0</v>
      </c>
      <c r="N10" s="26">
        <f t="shared" si="2"/>
        <v>0</v>
      </c>
      <c r="O10" s="27">
        <f t="shared" si="3"/>
        <v>-2.0250000000000004</v>
      </c>
      <c r="P10" s="30"/>
    </row>
    <row r="11" spans="1:16" x14ac:dyDescent="0.3">
      <c r="A11" s="22">
        <v>300</v>
      </c>
      <c r="B11" s="12">
        <f t="shared" si="0"/>
        <v>17.884999999999994</v>
      </c>
      <c r="C11" s="2"/>
      <c r="D11" s="12">
        <v>9</v>
      </c>
      <c r="E11" s="23">
        <v>6.7500000000000004E-2</v>
      </c>
      <c r="F11" s="24">
        <v>131</v>
      </c>
      <c r="G11" s="25">
        <v>131</v>
      </c>
      <c r="H11" s="25">
        <v>131</v>
      </c>
      <c r="I11" s="25">
        <v>131</v>
      </c>
      <c r="J11" s="29">
        <v>131</v>
      </c>
      <c r="K11" s="19"/>
      <c r="M11" s="26">
        <f t="shared" si="1"/>
        <v>0</v>
      </c>
      <c r="N11" s="26">
        <f t="shared" si="2"/>
        <v>0</v>
      </c>
      <c r="O11" s="27">
        <f t="shared" si="3"/>
        <v>0</v>
      </c>
    </row>
    <row r="12" spans="1:16" x14ac:dyDescent="0.3">
      <c r="A12" s="22">
        <v>360</v>
      </c>
      <c r="B12" s="12">
        <f t="shared" si="0"/>
        <v>13.814999999999994</v>
      </c>
      <c r="C12" s="2">
        <v>8.76</v>
      </c>
      <c r="D12" s="12">
        <v>9</v>
      </c>
      <c r="E12" s="23">
        <v>6.7500000000000004E-2</v>
      </c>
      <c r="F12" s="24">
        <v>130</v>
      </c>
      <c r="G12" s="25">
        <v>131</v>
      </c>
      <c r="H12" s="25">
        <v>129</v>
      </c>
      <c r="I12" s="25">
        <v>130</v>
      </c>
      <c r="J12" s="29">
        <v>131</v>
      </c>
      <c r="K12" s="19">
        <f>((AVERAGE(F11,F12)-J12)*C12)</f>
        <v>-4.38</v>
      </c>
      <c r="M12" s="26">
        <f t="shared" si="1"/>
        <v>-18</v>
      </c>
      <c r="N12" s="26">
        <f t="shared" si="2"/>
        <v>-2.0250000000000004</v>
      </c>
      <c r="O12" s="27">
        <f t="shared" si="3"/>
        <v>2.0250000000000004</v>
      </c>
    </row>
    <row r="13" spans="1:16" x14ac:dyDescent="0.3">
      <c r="A13" s="22">
        <v>420</v>
      </c>
      <c r="B13" s="12">
        <f t="shared" si="0"/>
        <v>9.7449999999999939</v>
      </c>
      <c r="C13" s="2"/>
      <c r="D13" s="12">
        <v>9</v>
      </c>
      <c r="E13" s="23">
        <v>6.7500000000000004E-2</v>
      </c>
      <c r="F13" s="24">
        <v>131</v>
      </c>
      <c r="G13" s="25">
        <v>130</v>
      </c>
      <c r="H13" s="25">
        <v>130</v>
      </c>
      <c r="I13" s="25">
        <v>130</v>
      </c>
      <c r="J13" s="29">
        <v>130</v>
      </c>
      <c r="K13" s="19"/>
      <c r="M13" s="26">
        <f t="shared" si="1"/>
        <v>9</v>
      </c>
      <c r="N13" s="26">
        <f t="shared" si="2"/>
        <v>-2.0250000000000004</v>
      </c>
      <c r="O13" s="27">
        <f t="shared" si="3"/>
        <v>2.0250000000000004</v>
      </c>
    </row>
    <row r="14" spans="1:16" x14ac:dyDescent="0.3">
      <c r="A14" s="31">
        <v>480</v>
      </c>
      <c r="B14" s="32">
        <v>4.75</v>
      </c>
      <c r="C14" s="32">
        <v>8.3000000000000007</v>
      </c>
      <c r="D14" s="33">
        <v>9</v>
      </c>
      <c r="E14" s="34">
        <v>6.7500000000000004E-2</v>
      </c>
      <c r="F14" s="35">
        <v>130</v>
      </c>
      <c r="G14" s="36">
        <v>130</v>
      </c>
      <c r="H14" s="36">
        <v>130</v>
      </c>
      <c r="I14" s="36">
        <v>130</v>
      </c>
      <c r="J14" s="37">
        <v>129</v>
      </c>
      <c r="K14" s="38">
        <f>((AVERAGE(F12,F13,F14)-J14)*C14)</f>
        <v>11.066666666666746</v>
      </c>
      <c r="L14" s="39"/>
      <c r="M14" s="39">
        <f t="shared" si="1"/>
        <v>0</v>
      </c>
      <c r="N14" s="39">
        <f t="shared" si="2"/>
        <v>0</v>
      </c>
      <c r="O14" s="40">
        <f t="shared" si="3"/>
        <v>0</v>
      </c>
    </row>
    <row r="15" spans="1:16" x14ac:dyDescent="0.3">
      <c r="B15" s="26"/>
      <c r="C15" s="26"/>
      <c r="E15" s="41">
        <f>((AVERAGE(E4:E5)*A5)+(AVERAGE(E5:E6)*20)+(AVERAGE(E6:E7)*30)+(AVERAGE(E7:E8)*60)+(AVERAGE(E8:E9)*60)+(AVERAGE(E9:E10)*60)+(AVERAGE(E10:E11)*60)+(AVERAGE(E11:E12)*60)+(AVERAGE(E12:E13)*60)+(AVERAGE(E13:E14)*60))/480</f>
        <v>7.0703125000000006E-2</v>
      </c>
      <c r="K15" s="42">
        <f>SUM(K8:K14)</f>
        <v>-2.8033333333332511</v>
      </c>
      <c r="L15" s="42"/>
      <c r="M15" s="42">
        <f>SUM(M5:M14)</f>
        <v>-9</v>
      </c>
      <c r="N15" s="43">
        <f>SUM(N5:N14)</f>
        <v>-8.9250000000000007</v>
      </c>
      <c r="O15" s="43">
        <f>SUM(O5:O14)</f>
        <v>-11.85</v>
      </c>
    </row>
    <row r="16" spans="1:16" x14ac:dyDescent="0.3">
      <c r="B16" s="26"/>
      <c r="K16" s="44">
        <f>(B4*F4)-(B14*F14)-(C8*J8)-(C10*J10)-(C12*J12)-(C14*J14)-((0.08*AVERAGE(F4:F14))+(0.22*AVERAGE(H4:H14))+(0.2*AVERAGE(J5:J14)))</f>
        <v>5.4154545454544092</v>
      </c>
      <c r="L16" s="214"/>
      <c r="M16" s="45">
        <f>(H14-H4)*$D$4</f>
        <v>-9</v>
      </c>
      <c r="N16" s="26">
        <f>K15-M15</f>
        <v>6.1966666666667489</v>
      </c>
    </row>
    <row r="17" spans="1:31" x14ac:dyDescent="0.3">
      <c r="AE17" s="2"/>
    </row>
    <row r="18" spans="1:31" s="2" customFormat="1" x14ac:dyDescent="0.3">
      <c r="A18" s="1" t="s">
        <v>16</v>
      </c>
      <c r="G18" s="1"/>
      <c r="H18" s="1"/>
      <c r="I18" s="1"/>
      <c r="J18" s="1"/>
      <c r="K18" s="3"/>
      <c r="L18" s="3"/>
      <c r="M18" s="3"/>
      <c r="N18" s="3"/>
      <c r="O18" s="3"/>
      <c r="AE18" s="12"/>
    </row>
    <row r="19" spans="1:31" ht="41.4" x14ac:dyDescent="0.3">
      <c r="A19" s="4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6" t="s">
        <v>6</v>
      </c>
      <c r="G19" s="7" t="s">
        <v>7</v>
      </c>
      <c r="H19" s="7" t="s">
        <v>8</v>
      </c>
      <c r="I19" s="7" t="s">
        <v>9</v>
      </c>
      <c r="J19" s="8" t="s">
        <v>10</v>
      </c>
      <c r="K19" s="9" t="s">
        <v>11</v>
      </c>
      <c r="L19" s="10"/>
      <c r="M19" s="10"/>
      <c r="N19" s="10"/>
      <c r="O19" s="11"/>
    </row>
    <row r="20" spans="1:31" x14ac:dyDescent="0.3">
      <c r="A20" s="13"/>
      <c r="B20" s="14"/>
      <c r="C20" s="14"/>
      <c r="D20" s="14"/>
      <c r="E20" s="14"/>
      <c r="F20" s="16">
        <v>6.9444444444444447E-4</v>
      </c>
      <c r="G20" s="17">
        <v>1.3888888888888889E-3</v>
      </c>
      <c r="H20" s="17">
        <v>2.0833333333333333E-3</v>
      </c>
      <c r="I20" s="17">
        <v>2.7777777777777779E-3</v>
      </c>
      <c r="J20" s="18">
        <v>3.472222222222222E-3</v>
      </c>
      <c r="K20" s="19" t="s">
        <v>12</v>
      </c>
      <c r="M20" s="20" t="s">
        <v>13</v>
      </c>
      <c r="N20" s="20" t="s">
        <v>14</v>
      </c>
      <c r="O20" s="21" t="s">
        <v>15</v>
      </c>
    </row>
    <row r="21" spans="1:31" x14ac:dyDescent="0.3">
      <c r="A21" s="22">
        <v>0</v>
      </c>
      <c r="B21" s="2">
        <v>40</v>
      </c>
      <c r="C21" s="2">
        <v>0</v>
      </c>
      <c r="D21" s="12">
        <v>9</v>
      </c>
      <c r="E21" s="23">
        <v>6.7500000000000004E-2</v>
      </c>
      <c r="F21" s="24">
        <v>111</v>
      </c>
      <c r="G21" s="25"/>
      <c r="H21" s="25">
        <v>101</v>
      </c>
      <c r="I21" s="25"/>
      <c r="J21" s="29"/>
      <c r="K21" s="19"/>
      <c r="O21" s="27"/>
    </row>
    <row r="22" spans="1:31" x14ac:dyDescent="0.3">
      <c r="A22" s="22">
        <v>10</v>
      </c>
      <c r="B22" s="12">
        <f t="shared" ref="B22:B30" si="4">B21-(E21*(A22-A21))-0.02</f>
        <v>39.305</v>
      </c>
      <c r="C22" s="2"/>
      <c r="D22" s="12">
        <v>9</v>
      </c>
      <c r="E22" s="23">
        <v>7.4999999999999997E-2</v>
      </c>
      <c r="F22" s="28">
        <v>112</v>
      </c>
      <c r="G22" s="25">
        <v>100</v>
      </c>
      <c r="H22" s="25">
        <v>97</v>
      </c>
      <c r="I22" s="25">
        <v>102</v>
      </c>
      <c r="J22" s="29"/>
      <c r="K22" s="19"/>
      <c r="M22" s="26">
        <f>(H22-H21)*$D$4</f>
        <v>-36</v>
      </c>
      <c r="N22" s="26">
        <f>(H22-I22)*E22*(A22-A21)</f>
        <v>-3.75</v>
      </c>
      <c r="O22" s="27">
        <f>(G22-I22)*E22*(A22-A21)</f>
        <v>-1.5</v>
      </c>
    </row>
    <row r="23" spans="1:31" x14ac:dyDescent="0.3">
      <c r="A23" s="22">
        <v>30</v>
      </c>
      <c r="B23" s="12">
        <f t="shared" si="4"/>
        <v>37.784999999999997</v>
      </c>
      <c r="C23" s="2"/>
      <c r="D23" s="12">
        <v>9</v>
      </c>
      <c r="E23" s="23">
        <v>7.4999999999999997E-2</v>
      </c>
      <c r="F23" s="28">
        <v>112</v>
      </c>
      <c r="G23" s="25">
        <v>108</v>
      </c>
      <c r="H23" s="25">
        <v>101</v>
      </c>
      <c r="I23" s="25">
        <v>100</v>
      </c>
      <c r="J23" s="29">
        <v>102</v>
      </c>
      <c r="K23" s="19"/>
      <c r="M23" s="26">
        <f t="shared" ref="M23:M31" si="5">(H23-H22)*$D$4</f>
        <v>36</v>
      </c>
      <c r="N23" s="26">
        <f t="shared" ref="N23:N31" si="6">(H22-I22+H23-I23)/2*E23*(A23-A22)</f>
        <v>-3</v>
      </c>
      <c r="O23" s="27">
        <f t="shared" ref="O23:O31" si="7">(G22-I22+G23-I23)/2*E23*(A23-A22)</f>
        <v>4.5</v>
      </c>
    </row>
    <row r="24" spans="1:31" x14ac:dyDescent="0.3">
      <c r="A24" s="22">
        <v>60</v>
      </c>
      <c r="B24" s="12">
        <f t="shared" si="4"/>
        <v>35.514999999999993</v>
      </c>
      <c r="C24" s="2"/>
      <c r="D24" s="12">
        <v>9</v>
      </c>
      <c r="E24" s="23">
        <v>7.4999999999999997E-2</v>
      </c>
      <c r="F24" s="28">
        <v>112</v>
      </c>
      <c r="G24" s="25">
        <v>109</v>
      </c>
      <c r="H24" s="25">
        <v>104</v>
      </c>
      <c r="I24" s="25">
        <v>103</v>
      </c>
      <c r="J24" s="29">
        <v>104</v>
      </c>
      <c r="K24" s="19"/>
      <c r="M24" s="26">
        <f t="shared" si="5"/>
        <v>27</v>
      </c>
      <c r="N24" s="26">
        <f t="shared" si="6"/>
        <v>2.25</v>
      </c>
      <c r="O24" s="27">
        <f t="shared" si="7"/>
        <v>15.75</v>
      </c>
    </row>
    <row r="25" spans="1:31" x14ac:dyDescent="0.3">
      <c r="A25" s="22">
        <v>120</v>
      </c>
      <c r="B25" s="12">
        <f t="shared" si="4"/>
        <v>30.994999999999994</v>
      </c>
      <c r="C25" s="2">
        <v>9.02</v>
      </c>
      <c r="D25" s="12">
        <v>9</v>
      </c>
      <c r="E25" s="23">
        <v>7.4999999999999997E-2</v>
      </c>
      <c r="F25" s="28">
        <v>112</v>
      </c>
      <c r="G25" s="25">
        <v>109</v>
      </c>
      <c r="H25" s="25">
        <v>106</v>
      </c>
      <c r="I25" s="25">
        <v>105</v>
      </c>
      <c r="J25" s="29">
        <v>106</v>
      </c>
      <c r="K25" s="19">
        <f>((F21-J25)*C25)</f>
        <v>45.099999999999994</v>
      </c>
      <c r="M25" s="26">
        <f t="shared" si="5"/>
        <v>18</v>
      </c>
      <c r="N25" s="26">
        <f t="shared" si="6"/>
        <v>4.5</v>
      </c>
      <c r="O25" s="27">
        <f t="shared" si="7"/>
        <v>22.5</v>
      </c>
    </row>
    <row r="26" spans="1:31" x14ac:dyDescent="0.3">
      <c r="A26" s="22">
        <v>180</v>
      </c>
      <c r="B26" s="12">
        <f t="shared" si="4"/>
        <v>26.474999999999994</v>
      </c>
      <c r="C26" s="2"/>
      <c r="D26" s="12">
        <v>9</v>
      </c>
      <c r="E26" s="23">
        <v>7.4999999999999997E-2</v>
      </c>
      <c r="F26" s="28">
        <v>112</v>
      </c>
      <c r="G26" s="25">
        <v>110</v>
      </c>
      <c r="H26" s="25">
        <v>108</v>
      </c>
      <c r="I26" s="25">
        <v>107</v>
      </c>
      <c r="J26" s="29">
        <v>109</v>
      </c>
      <c r="K26" s="19"/>
      <c r="M26" s="26">
        <f t="shared" si="5"/>
        <v>18</v>
      </c>
      <c r="N26" s="26">
        <f t="shared" si="6"/>
        <v>4.5</v>
      </c>
      <c r="O26" s="27">
        <f t="shared" si="7"/>
        <v>15.75</v>
      </c>
    </row>
    <row r="27" spans="1:31" x14ac:dyDescent="0.3">
      <c r="A27" s="22">
        <v>240</v>
      </c>
      <c r="B27" s="12">
        <f t="shared" si="4"/>
        <v>21.954999999999995</v>
      </c>
      <c r="C27" s="2">
        <v>8.5500000000000007</v>
      </c>
      <c r="D27" s="12">
        <v>9</v>
      </c>
      <c r="E27" s="23">
        <v>6.7500000000000004E-2</v>
      </c>
      <c r="F27" s="28">
        <v>112</v>
      </c>
      <c r="G27" s="25">
        <v>110</v>
      </c>
      <c r="H27" s="25">
        <v>108</v>
      </c>
      <c r="I27" s="25">
        <v>108</v>
      </c>
      <c r="J27" s="29">
        <v>107</v>
      </c>
      <c r="K27" s="19">
        <f>((F21-J27)*C27)</f>
        <v>34.200000000000003</v>
      </c>
      <c r="M27" s="26">
        <f t="shared" si="5"/>
        <v>0</v>
      </c>
      <c r="N27" s="26">
        <f t="shared" si="6"/>
        <v>2.0250000000000004</v>
      </c>
      <c r="O27" s="27">
        <f t="shared" si="7"/>
        <v>10.125</v>
      </c>
    </row>
    <row r="28" spans="1:31" x14ac:dyDescent="0.3">
      <c r="A28" s="22">
        <v>300</v>
      </c>
      <c r="B28" s="12">
        <f t="shared" si="4"/>
        <v>17.884999999999994</v>
      </c>
      <c r="C28" s="2"/>
      <c r="D28" s="12">
        <v>9</v>
      </c>
      <c r="E28" s="23">
        <v>6.7500000000000004E-2</v>
      </c>
      <c r="F28" s="24">
        <v>112</v>
      </c>
      <c r="G28" s="25">
        <v>111</v>
      </c>
      <c r="H28" s="25">
        <v>110</v>
      </c>
      <c r="I28" s="25">
        <v>109</v>
      </c>
      <c r="J28" s="29">
        <v>110</v>
      </c>
      <c r="K28" s="19"/>
      <c r="M28" s="26">
        <f t="shared" si="5"/>
        <v>18</v>
      </c>
      <c r="N28" s="26">
        <f t="shared" si="6"/>
        <v>2.0250000000000004</v>
      </c>
      <c r="O28" s="27">
        <f t="shared" si="7"/>
        <v>8.1000000000000014</v>
      </c>
    </row>
    <row r="29" spans="1:31" x14ac:dyDescent="0.3">
      <c r="A29" s="22">
        <v>360</v>
      </c>
      <c r="B29" s="12">
        <f t="shared" si="4"/>
        <v>13.814999999999994</v>
      </c>
      <c r="C29" s="2">
        <v>8.76</v>
      </c>
      <c r="D29" s="12">
        <v>9</v>
      </c>
      <c r="E29" s="23">
        <v>6.7500000000000004E-2</v>
      </c>
      <c r="F29" s="24">
        <v>112</v>
      </c>
      <c r="G29" s="25">
        <v>111</v>
      </c>
      <c r="H29" s="25">
        <v>109</v>
      </c>
      <c r="I29" s="25">
        <v>109</v>
      </c>
      <c r="J29" s="29">
        <v>109</v>
      </c>
      <c r="K29" s="19">
        <f>((AVERAGE(F28,F29)-J29)*C29)</f>
        <v>26.28</v>
      </c>
      <c r="M29" s="26">
        <f t="shared" si="5"/>
        <v>-9</v>
      </c>
      <c r="N29" s="26">
        <f t="shared" si="6"/>
        <v>2.0250000000000004</v>
      </c>
      <c r="O29" s="27">
        <f t="shared" si="7"/>
        <v>8.1000000000000014</v>
      </c>
    </row>
    <row r="30" spans="1:31" x14ac:dyDescent="0.3">
      <c r="A30" s="22">
        <v>420</v>
      </c>
      <c r="B30" s="12">
        <f t="shared" si="4"/>
        <v>9.7449999999999939</v>
      </c>
      <c r="C30" s="2"/>
      <c r="D30" s="12">
        <v>9</v>
      </c>
      <c r="E30" s="23">
        <v>6.7500000000000004E-2</v>
      </c>
      <c r="F30" s="24">
        <v>112</v>
      </c>
      <c r="G30" s="25">
        <v>111</v>
      </c>
      <c r="H30" s="25">
        <v>109</v>
      </c>
      <c r="I30" s="25">
        <v>110</v>
      </c>
      <c r="J30" s="29">
        <v>110</v>
      </c>
      <c r="K30" s="19"/>
      <c r="M30" s="26">
        <f t="shared" si="5"/>
        <v>0</v>
      </c>
      <c r="N30" s="26">
        <f t="shared" si="6"/>
        <v>-2.0250000000000004</v>
      </c>
      <c r="O30" s="27">
        <f t="shared" si="7"/>
        <v>6.0750000000000002</v>
      </c>
    </row>
    <row r="31" spans="1:31" x14ac:dyDescent="0.3">
      <c r="A31" s="31">
        <v>480</v>
      </c>
      <c r="B31" s="32">
        <v>4.75</v>
      </c>
      <c r="C31" s="32">
        <v>8.3000000000000007</v>
      </c>
      <c r="D31" s="33">
        <v>9</v>
      </c>
      <c r="E31" s="34">
        <v>6.7500000000000004E-2</v>
      </c>
      <c r="F31" s="35">
        <v>111</v>
      </c>
      <c r="G31" s="36">
        <v>111</v>
      </c>
      <c r="H31" s="36">
        <v>110</v>
      </c>
      <c r="I31" s="36">
        <v>110</v>
      </c>
      <c r="J31" s="37">
        <v>110</v>
      </c>
      <c r="K31" s="38">
        <f>((AVERAGE(F29,F30,F31)-J31)*C31)</f>
        <v>13.833333333333373</v>
      </c>
      <c r="L31" s="39"/>
      <c r="M31" s="39">
        <f t="shared" si="5"/>
        <v>9</v>
      </c>
      <c r="N31" s="39">
        <f t="shared" si="6"/>
        <v>-2.0250000000000004</v>
      </c>
      <c r="O31" s="40">
        <f t="shared" si="7"/>
        <v>4.0500000000000007</v>
      </c>
    </row>
    <row r="32" spans="1:31" ht="14.4" x14ac:dyDescent="0.3">
      <c r="C32" s="12" t="s">
        <v>17</v>
      </c>
      <c r="K32" s="42">
        <f>SUM(K25:K31)</f>
        <v>119.41333333333337</v>
      </c>
      <c r="L32" s="42"/>
      <c r="M32" s="42">
        <f>SUM(M22:M31)</f>
        <v>81</v>
      </c>
      <c r="N32" s="43">
        <f>SUM(N22:N31)</f>
        <v>6.5250000000000004</v>
      </c>
      <c r="O32" s="43">
        <f>SUM(O22:O31)</f>
        <v>93.449999999999989</v>
      </c>
      <c r="P32" s="30"/>
      <c r="Q32" s="30"/>
      <c r="R32" s="30"/>
      <c r="S32"/>
      <c r="T32"/>
      <c r="U32"/>
      <c r="V32"/>
      <c r="W32"/>
      <c r="X32" s="46"/>
      <c r="Y32" s="46"/>
      <c r="Z32"/>
      <c r="AA32" t="s">
        <v>18</v>
      </c>
      <c r="AB32"/>
      <c r="AC32"/>
    </row>
    <row r="33" spans="1:29" ht="14.4" x14ac:dyDescent="0.3">
      <c r="K33" s="44">
        <f>(B21*F21)-(B31*F31)-(C25*J25)-(C27*J27)-(C29*J29)-(C31*J31)-((0.08*AVERAGE(F21:F31))+(0.22*AVERAGE(H21:H31))+(0.2*AVERAGE(J22:J31)))</f>
        <v>120.2456565656565</v>
      </c>
      <c r="L33" s="214"/>
      <c r="M33" s="45">
        <f>(H31-H21)*$D$4</f>
        <v>81</v>
      </c>
      <c r="N33" s="26">
        <f>K32-M32</f>
        <v>38.41333333333337</v>
      </c>
      <c r="P33" s="30"/>
      <c r="Q33" s="30"/>
      <c r="R33" s="30"/>
      <c r="S33"/>
      <c r="T33"/>
      <c r="U33"/>
      <c r="V33"/>
      <c r="W33"/>
      <c r="X33" s="46"/>
      <c r="Y33" s="46"/>
      <c r="Z33"/>
      <c r="AA33"/>
      <c r="AB33"/>
      <c r="AC33"/>
    </row>
    <row r="35" spans="1:29" s="2" customFormat="1" x14ac:dyDescent="0.3">
      <c r="A35" s="1" t="s">
        <v>19</v>
      </c>
      <c r="G35" s="1"/>
      <c r="H35" s="1"/>
      <c r="I35" s="1"/>
      <c r="J35" s="1"/>
      <c r="K35" s="3"/>
      <c r="L35" s="3"/>
      <c r="M35" s="3"/>
      <c r="N35" s="3"/>
      <c r="O35" s="3"/>
    </row>
    <row r="36" spans="1:29" ht="41.4" x14ac:dyDescent="0.3">
      <c r="A36" s="4" t="s">
        <v>1</v>
      </c>
      <c r="B36" s="5" t="s">
        <v>2</v>
      </c>
      <c r="C36" s="5" t="s">
        <v>3</v>
      </c>
      <c r="D36" s="5" t="s">
        <v>4</v>
      </c>
      <c r="E36" s="5" t="s">
        <v>5</v>
      </c>
      <c r="F36" s="6" t="s">
        <v>6</v>
      </c>
      <c r="G36" s="7" t="s">
        <v>7</v>
      </c>
      <c r="H36" s="7" t="s">
        <v>8</v>
      </c>
      <c r="I36" s="7" t="s">
        <v>9</v>
      </c>
      <c r="J36" s="8" t="s">
        <v>10</v>
      </c>
      <c r="K36" s="9" t="s">
        <v>11</v>
      </c>
      <c r="L36" s="10"/>
      <c r="M36" s="10"/>
      <c r="N36" s="10"/>
      <c r="O36" s="11"/>
    </row>
    <row r="37" spans="1:29" x14ac:dyDescent="0.3">
      <c r="A37" s="13"/>
      <c r="B37" s="14"/>
      <c r="C37" s="14"/>
      <c r="D37" s="14"/>
      <c r="E37" s="14"/>
      <c r="F37" s="16">
        <v>6.9444444444444447E-4</v>
      </c>
      <c r="G37" s="17">
        <v>1.3888888888888889E-3</v>
      </c>
      <c r="H37" s="17">
        <v>2.0833333333333333E-3</v>
      </c>
      <c r="I37" s="17">
        <v>2.7777777777777779E-3</v>
      </c>
      <c r="J37" s="18">
        <v>3.472222222222222E-3</v>
      </c>
      <c r="K37" s="19" t="s">
        <v>12</v>
      </c>
      <c r="M37" s="20" t="s">
        <v>13</v>
      </c>
      <c r="N37" s="20" t="s">
        <v>14</v>
      </c>
      <c r="O37" s="21" t="s">
        <v>15</v>
      </c>
    </row>
    <row r="38" spans="1:29" x14ac:dyDescent="0.3">
      <c r="A38" s="22">
        <v>0</v>
      </c>
      <c r="B38" s="2">
        <v>40</v>
      </c>
      <c r="C38" s="2">
        <v>0</v>
      </c>
      <c r="D38" s="12">
        <v>9</v>
      </c>
      <c r="E38" s="23">
        <v>6.7500000000000004E-2</v>
      </c>
      <c r="F38" s="47">
        <v>2.9</v>
      </c>
      <c r="G38" s="25"/>
      <c r="H38" s="48">
        <v>0</v>
      </c>
      <c r="I38" s="25"/>
      <c r="J38" s="29"/>
      <c r="K38" s="19"/>
      <c r="O38" s="27"/>
    </row>
    <row r="39" spans="1:29" x14ac:dyDescent="0.3">
      <c r="A39" s="22">
        <v>10</v>
      </c>
      <c r="B39" s="12">
        <f t="shared" ref="B39:B47" si="8">B38-(E38*(A39-A38))-0.02</f>
        <v>39.305</v>
      </c>
      <c r="C39" s="2"/>
      <c r="D39" s="12">
        <v>9</v>
      </c>
      <c r="E39" s="23">
        <v>7.4999999999999997E-2</v>
      </c>
      <c r="F39" s="49">
        <v>3</v>
      </c>
      <c r="G39" s="50">
        <v>2</v>
      </c>
      <c r="H39" s="25">
        <v>0.8</v>
      </c>
      <c r="I39" s="25">
        <v>0.7</v>
      </c>
      <c r="J39" s="29">
        <v>1.5</v>
      </c>
      <c r="K39" s="19"/>
      <c r="M39" s="26">
        <f>(H39-H38)*$D$4</f>
        <v>7.2</v>
      </c>
      <c r="N39" s="26">
        <f>(H39-I39)*E39*(A39-A38)</f>
        <v>7.5000000000000067E-2</v>
      </c>
      <c r="O39" s="27">
        <f>(G39-I39)*E39*(A39-A38)</f>
        <v>0.97500000000000009</v>
      </c>
    </row>
    <row r="40" spans="1:29" x14ac:dyDescent="0.3">
      <c r="A40" s="22">
        <v>30</v>
      </c>
      <c r="B40" s="12">
        <f t="shared" si="8"/>
        <v>37.784999999999997</v>
      </c>
      <c r="C40" s="2"/>
      <c r="D40" s="12">
        <v>9</v>
      </c>
      <c r="E40" s="23">
        <v>7.4999999999999997E-2</v>
      </c>
      <c r="F40" s="49">
        <v>3</v>
      </c>
      <c r="G40" s="25">
        <v>2.1</v>
      </c>
      <c r="H40" s="25">
        <v>0.7</v>
      </c>
      <c r="I40" s="25">
        <v>0.7</v>
      </c>
      <c r="J40" s="29">
        <v>1.5</v>
      </c>
      <c r="K40" s="19"/>
      <c r="M40" s="26">
        <f t="shared" ref="M40:M48" si="9">(H40-H39)*$D$4</f>
        <v>-0.9000000000000008</v>
      </c>
      <c r="N40" s="26">
        <f t="shared" ref="N40:N48" si="10">(H39-I39+H40-I40)/2*E40*(A40-A39)</f>
        <v>7.5000000000000067E-2</v>
      </c>
      <c r="O40" s="27">
        <f t="shared" ref="O40:O48" si="11">(G39-I39+G40-I40)/2*E40*(A40-A39)</f>
        <v>2.0250000000000004</v>
      </c>
    </row>
    <row r="41" spans="1:29" x14ac:dyDescent="0.3">
      <c r="A41" s="22">
        <v>60</v>
      </c>
      <c r="B41" s="12">
        <f t="shared" si="8"/>
        <v>35.514999999999993</v>
      </c>
      <c r="C41" s="2"/>
      <c r="D41" s="12">
        <v>9</v>
      </c>
      <c r="E41" s="23">
        <v>7.4999999999999997E-2</v>
      </c>
      <c r="F41" s="49">
        <v>3</v>
      </c>
      <c r="G41" s="25">
        <v>2.4</v>
      </c>
      <c r="H41" s="25">
        <v>1.4</v>
      </c>
      <c r="I41" s="25">
        <v>1.3</v>
      </c>
      <c r="J41" s="29">
        <v>1.6</v>
      </c>
      <c r="K41" s="19"/>
      <c r="M41" s="26">
        <f t="shared" si="9"/>
        <v>6.3</v>
      </c>
      <c r="N41" s="26">
        <f t="shared" si="10"/>
        <v>0.11249999999999984</v>
      </c>
      <c r="O41" s="27">
        <f t="shared" si="11"/>
        <v>2.8125</v>
      </c>
    </row>
    <row r="42" spans="1:29" x14ac:dyDescent="0.3">
      <c r="A42" s="22">
        <v>120</v>
      </c>
      <c r="B42" s="12">
        <f t="shared" si="8"/>
        <v>30.994999999999994</v>
      </c>
      <c r="C42" s="2">
        <v>9.02</v>
      </c>
      <c r="D42" s="12">
        <v>9</v>
      </c>
      <c r="E42" s="23">
        <v>7.4999999999999997E-2</v>
      </c>
      <c r="F42" s="49">
        <v>3</v>
      </c>
      <c r="G42" s="25">
        <v>2.6</v>
      </c>
      <c r="H42" s="25">
        <v>1.8</v>
      </c>
      <c r="I42" s="25">
        <v>1.7</v>
      </c>
      <c r="J42" s="29">
        <v>1.8</v>
      </c>
      <c r="K42" s="19">
        <f>((F38-J42)*C42)</f>
        <v>9.9219999999999988</v>
      </c>
      <c r="M42" s="26">
        <f t="shared" si="9"/>
        <v>3.6000000000000014</v>
      </c>
      <c r="N42" s="26">
        <f t="shared" si="10"/>
        <v>0.4499999999999999</v>
      </c>
      <c r="O42" s="27">
        <f t="shared" si="11"/>
        <v>4.5</v>
      </c>
    </row>
    <row r="43" spans="1:29" x14ac:dyDescent="0.3">
      <c r="A43" s="22">
        <v>180</v>
      </c>
      <c r="B43" s="12">
        <f t="shared" si="8"/>
        <v>26.474999999999994</v>
      </c>
      <c r="C43" s="2"/>
      <c r="D43" s="12">
        <v>9</v>
      </c>
      <c r="E43" s="23">
        <v>7.4999999999999997E-2</v>
      </c>
      <c r="F43" s="49">
        <v>3</v>
      </c>
      <c r="G43" s="25">
        <v>2.7</v>
      </c>
      <c r="H43" s="25">
        <v>2.1</v>
      </c>
      <c r="I43" s="25">
        <v>2</v>
      </c>
      <c r="J43" s="29">
        <v>2.2999999999999998</v>
      </c>
      <c r="K43" s="19"/>
      <c r="M43" s="26">
        <f t="shared" si="9"/>
        <v>2.7</v>
      </c>
      <c r="N43" s="26">
        <f t="shared" si="10"/>
        <v>0.4500000000000004</v>
      </c>
      <c r="O43" s="27">
        <f t="shared" si="11"/>
        <v>3.600000000000001</v>
      </c>
    </row>
    <row r="44" spans="1:29" x14ac:dyDescent="0.3">
      <c r="A44" s="22">
        <v>240</v>
      </c>
      <c r="B44" s="12">
        <f t="shared" si="8"/>
        <v>21.954999999999995</v>
      </c>
      <c r="C44" s="2">
        <v>8.5500000000000007</v>
      </c>
      <c r="D44" s="12">
        <v>9</v>
      </c>
      <c r="E44" s="23">
        <v>6.7500000000000004E-2</v>
      </c>
      <c r="F44" s="49">
        <v>3</v>
      </c>
      <c r="G44" s="25">
        <v>2.7</v>
      </c>
      <c r="H44" s="25">
        <v>2.2999999999999998</v>
      </c>
      <c r="I44" s="25">
        <v>2.2000000000000002</v>
      </c>
      <c r="J44" s="29">
        <v>2.4</v>
      </c>
      <c r="K44" s="19">
        <f>((F38-J44)*C44)</f>
        <v>4.2750000000000004</v>
      </c>
      <c r="M44" s="26">
        <f t="shared" si="9"/>
        <v>1.7999999999999976</v>
      </c>
      <c r="N44" s="26">
        <f t="shared" si="10"/>
        <v>0.40499999999999947</v>
      </c>
      <c r="O44" s="27">
        <f t="shared" si="11"/>
        <v>2.4300000000000006</v>
      </c>
    </row>
    <row r="45" spans="1:29" x14ac:dyDescent="0.3">
      <c r="A45" s="22">
        <v>300</v>
      </c>
      <c r="B45" s="12">
        <f t="shared" si="8"/>
        <v>17.884999999999994</v>
      </c>
      <c r="C45" s="2"/>
      <c r="D45" s="12">
        <v>9</v>
      </c>
      <c r="E45" s="23">
        <v>6.7500000000000004E-2</v>
      </c>
      <c r="F45" s="47">
        <v>3</v>
      </c>
      <c r="G45" s="25">
        <v>2.8</v>
      </c>
      <c r="H45" s="25">
        <v>2.6</v>
      </c>
      <c r="I45" s="25">
        <v>2.5</v>
      </c>
      <c r="J45" s="29">
        <v>2.6</v>
      </c>
      <c r="K45" s="19"/>
      <c r="M45" s="26">
        <f t="shared" si="9"/>
        <v>2.7000000000000024</v>
      </c>
      <c r="N45" s="26">
        <f t="shared" si="10"/>
        <v>0.40499999999999947</v>
      </c>
      <c r="O45" s="27">
        <f t="shared" si="11"/>
        <v>1.6199999999999997</v>
      </c>
    </row>
    <row r="46" spans="1:29" x14ac:dyDescent="0.3">
      <c r="A46" s="22">
        <v>360</v>
      </c>
      <c r="B46" s="12">
        <f t="shared" si="8"/>
        <v>13.814999999999994</v>
      </c>
      <c r="C46" s="2">
        <v>8.76</v>
      </c>
      <c r="D46" s="12">
        <v>9</v>
      </c>
      <c r="E46" s="23">
        <v>6.7500000000000004E-2</v>
      </c>
      <c r="F46" s="47">
        <v>3</v>
      </c>
      <c r="G46" s="25">
        <v>2.9</v>
      </c>
      <c r="H46" s="25">
        <v>2.7</v>
      </c>
      <c r="I46" s="25">
        <v>2.7</v>
      </c>
      <c r="J46" s="29">
        <v>2.7</v>
      </c>
      <c r="K46" s="19">
        <f>((AVERAGE(F45,F46)-J46)*C46)</f>
        <v>2.6279999999999983</v>
      </c>
      <c r="M46" s="26">
        <f t="shared" si="9"/>
        <v>0.9000000000000008</v>
      </c>
      <c r="N46" s="26">
        <f t="shared" si="10"/>
        <v>0.20250000000000021</v>
      </c>
      <c r="O46" s="27">
        <f t="shared" si="11"/>
        <v>1.0124999999999993</v>
      </c>
    </row>
    <row r="47" spans="1:29" x14ac:dyDescent="0.3">
      <c r="A47" s="22">
        <v>420</v>
      </c>
      <c r="B47" s="12">
        <f t="shared" si="8"/>
        <v>9.7449999999999939</v>
      </c>
      <c r="C47" s="2"/>
      <c r="D47" s="12">
        <v>9</v>
      </c>
      <c r="E47" s="23">
        <v>6.7500000000000004E-2</v>
      </c>
      <c r="F47" s="47">
        <v>3</v>
      </c>
      <c r="G47" s="25">
        <v>3</v>
      </c>
      <c r="H47" s="25">
        <v>2.9</v>
      </c>
      <c r="I47" s="25">
        <v>2.8</v>
      </c>
      <c r="J47" s="29">
        <v>2.9</v>
      </c>
      <c r="K47" s="19"/>
      <c r="M47" s="26">
        <f t="shared" si="9"/>
        <v>1.7999999999999976</v>
      </c>
      <c r="N47" s="26">
        <f t="shared" si="10"/>
        <v>0.20250000000000021</v>
      </c>
      <c r="O47" s="27">
        <f t="shared" si="11"/>
        <v>0.80999999999999983</v>
      </c>
    </row>
    <row r="48" spans="1:29" x14ac:dyDescent="0.3">
      <c r="A48" s="31">
        <v>480</v>
      </c>
      <c r="B48" s="32">
        <v>4.75</v>
      </c>
      <c r="C48" s="32">
        <v>8.3000000000000007</v>
      </c>
      <c r="D48" s="33">
        <v>9</v>
      </c>
      <c r="E48" s="34">
        <v>6.7500000000000004E-2</v>
      </c>
      <c r="F48" s="51">
        <v>3</v>
      </c>
      <c r="G48" s="36">
        <v>3</v>
      </c>
      <c r="H48" s="36">
        <v>2.9</v>
      </c>
      <c r="I48" s="36">
        <v>2.9</v>
      </c>
      <c r="J48" s="37">
        <v>2.9</v>
      </c>
      <c r="K48" s="38">
        <f>((AVERAGE(F46,F47,F48)-J48)*C48)</f>
        <v>0.83000000000000085</v>
      </c>
      <c r="L48" s="39"/>
      <c r="M48" s="39">
        <f t="shared" si="9"/>
        <v>0</v>
      </c>
      <c r="N48" s="39">
        <f t="shared" si="10"/>
        <v>0.20250000000000021</v>
      </c>
      <c r="O48" s="40">
        <f t="shared" si="11"/>
        <v>0.6075000000000006</v>
      </c>
    </row>
    <row r="49" spans="1:30" x14ac:dyDescent="0.3">
      <c r="C49" s="12" t="s">
        <v>17</v>
      </c>
      <c r="K49" s="42">
        <f>SUM(K42:K48)</f>
        <v>17.654999999999998</v>
      </c>
      <c r="L49" s="42"/>
      <c r="M49" s="42">
        <f>SUM(M39:M48)</f>
        <v>26.099999999999998</v>
      </c>
      <c r="N49" s="43">
        <f>SUM(N39:N48)</f>
        <v>2.5799999999999996</v>
      </c>
      <c r="O49" s="43">
        <f>SUM(O39:O48)</f>
        <v>20.392500000000002</v>
      </c>
    </row>
    <row r="50" spans="1:30" x14ac:dyDescent="0.3">
      <c r="K50" s="44">
        <f>(B38*F38)-(B48*F48)-(C42*J42)-(C44*J44)-(C46*J46)-(C48*J48)-((0.08*AVERAGE(F38:F48))+(0.22*AVERAGE(H38:H48))+(0.2*AVERAGE(J39:J48)))</f>
        <v>16.184727272727272</v>
      </c>
      <c r="L50" s="214"/>
      <c r="M50" s="45">
        <f>(H48-H38)*$D$4</f>
        <v>26.099999999999998</v>
      </c>
      <c r="N50" s="26">
        <f>K49-M49</f>
        <v>-8.4450000000000003</v>
      </c>
    </row>
    <row r="52" spans="1:30" s="2" customFormat="1" x14ac:dyDescent="0.3">
      <c r="A52" s="1" t="s">
        <v>20</v>
      </c>
      <c r="G52" s="1"/>
      <c r="H52" s="1"/>
      <c r="I52" s="1"/>
      <c r="J52" s="1"/>
      <c r="K52" s="3"/>
      <c r="L52" s="3"/>
      <c r="M52" s="3"/>
      <c r="N52" s="3"/>
      <c r="O52" s="3"/>
    </row>
    <row r="53" spans="1:30" ht="41.4" x14ac:dyDescent="0.3">
      <c r="A53" s="4" t="s">
        <v>1</v>
      </c>
      <c r="B53" s="5" t="s">
        <v>2</v>
      </c>
      <c r="C53" s="5" t="s">
        <v>3</v>
      </c>
      <c r="D53" s="5" t="s">
        <v>4</v>
      </c>
      <c r="E53" s="5" t="s">
        <v>5</v>
      </c>
      <c r="F53" s="6" t="s">
        <v>6</v>
      </c>
      <c r="G53" s="7" t="s">
        <v>7</v>
      </c>
      <c r="H53" s="7" t="s">
        <v>8</v>
      </c>
      <c r="I53" s="7" t="s">
        <v>9</v>
      </c>
      <c r="J53" s="8" t="s">
        <v>10</v>
      </c>
      <c r="K53" s="9" t="s">
        <v>11</v>
      </c>
      <c r="L53" s="10"/>
      <c r="M53" s="10"/>
      <c r="N53" s="10"/>
      <c r="O53" s="11"/>
      <c r="P53" s="52"/>
    </row>
    <row r="54" spans="1:30" ht="14.4" x14ac:dyDescent="0.3">
      <c r="A54" s="13"/>
      <c r="B54" s="14"/>
      <c r="C54" s="14"/>
      <c r="D54" s="14"/>
      <c r="E54" s="14"/>
      <c r="F54" s="16">
        <v>6.9444444444444447E-4</v>
      </c>
      <c r="G54" s="17">
        <v>1.3888888888888889E-3</v>
      </c>
      <c r="H54" s="17">
        <v>2.0833333333333333E-3</v>
      </c>
      <c r="I54" s="17">
        <v>2.7777777777777779E-3</v>
      </c>
      <c r="J54" s="18">
        <v>3.472222222222222E-3</v>
      </c>
      <c r="K54" s="19" t="s">
        <v>12</v>
      </c>
      <c r="M54" s="20" t="s">
        <v>13</v>
      </c>
      <c r="N54" s="20" t="s">
        <v>14</v>
      </c>
      <c r="O54" s="21" t="s">
        <v>15</v>
      </c>
      <c r="P54" s="52"/>
    </row>
    <row r="55" spans="1:30" ht="14.4" x14ac:dyDescent="0.3">
      <c r="A55" s="22">
        <v>0</v>
      </c>
      <c r="B55" s="2">
        <v>40</v>
      </c>
      <c r="C55" s="2">
        <v>0</v>
      </c>
      <c r="D55" s="26">
        <v>9</v>
      </c>
      <c r="E55" s="23">
        <v>6.7500000000000004E-2</v>
      </c>
      <c r="F55" s="24">
        <v>18.100000000000001</v>
      </c>
      <c r="G55" s="25"/>
      <c r="H55" s="25">
        <v>24.6</v>
      </c>
      <c r="I55" s="25"/>
      <c r="J55" s="29"/>
      <c r="K55" s="19"/>
      <c r="O55" s="27"/>
      <c r="P55" s="52"/>
      <c r="Q55" s="53"/>
      <c r="R55" s="54"/>
      <c r="S55" s="55"/>
      <c r="T55" s="56"/>
      <c r="U55"/>
      <c r="V55"/>
      <c r="W55"/>
      <c r="X55"/>
      <c r="Y55"/>
      <c r="Z55"/>
      <c r="AA55"/>
      <c r="AB55"/>
      <c r="AC55"/>
      <c r="AD55"/>
    </row>
    <row r="56" spans="1:30" ht="14.4" x14ac:dyDescent="0.3">
      <c r="A56" s="22">
        <v>10</v>
      </c>
      <c r="B56" s="12">
        <f t="shared" ref="B56:B64" si="12">B55-(E55*(A56-A55))-0.02</f>
        <v>39.305</v>
      </c>
      <c r="C56" s="2"/>
      <c r="D56" s="26">
        <v>9</v>
      </c>
      <c r="E56" s="23">
        <v>7.4999999999999997E-2</v>
      </c>
      <c r="F56" s="28">
        <v>18.399999999999999</v>
      </c>
      <c r="G56" s="25">
        <v>20.3</v>
      </c>
      <c r="H56" s="25">
        <v>25.1</v>
      </c>
      <c r="I56" s="25">
        <v>24.2</v>
      </c>
      <c r="J56" s="29">
        <v>21.6</v>
      </c>
      <c r="K56" s="19"/>
      <c r="M56" s="26">
        <f>(H56-H55)*$D$4</f>
        <v>4.5</v>
      </c>
      <c r="N56" s="26">
        <f>(H56-I56)*E56*(A56-A55)</f>
        <v>0.6750000000000016</v>
      </c>
      <c r="O56" s="27">
        <f>(G56-I56)*E56*(A56-A55)</f>
        <v>-2.9249999999999989</v>
      </c>
      <c r="P56" s="52"/>
      <c r="Q56" s="57"/>
      <c r="R56" s="55"/>
      <c r="S56" s="56"/>
      <c r="T56" s="55"/>
      <c r="U56" s="55"/>
      <c r="V56"/>
      <c r="W56"/>
      <c r="X56"/>
      <c r="Y56"/>
      <c r="Z56"/>
      <c r="AA56"/>
      <c r="AB56"/>
      <c r="AC56"/>
      <c r="AD56"/>
    </row>
    <row r="57" spans="1:30" ht="14.4" x14ac:dyDescent="0.3">
      <c r="A57" s="22">
        <v>30</v>
      </c>
      <c r="B57" s="12">
        <f t="shared" si="12"/>
        <v>37.784999999999997</v>
      </c>
      <c r="C57" s="2"/>
      <c r="D57" s="26">
        <v>9</v>
      </c>
      <c r="E57" s="23">
        <v>7.4999999999999997E-2</v>
      </c>
      <c r="F57" s="28">
        <v>18.7</v>
      </c>
      <c r="G57" s="25">
        <v>20.3</v>
      </c>
      <c r="H57" s="25">
        <v>25</v>
      </c>
      <c r="I57" s="25">
        <v>24.7</v>
      </c>
      <c r="J57" s="29">
        <v>22.2</v>
      </c>
      <c r="K57" s="19"/>
      <c r="M57" s="26">
        <f t="shared" ref="M57:M65" si="13">(H57-H56)*$D$4</f>
        <v>-0.90000000000001279</v>
      </c>
      <c r="N57" s="26">
        <f t="shared" ref="N57:N65" si="14">(H56-I56+H57-I57)/2*E57*(A57-A56)</f>
        <v>0.90000000000000202</v>
      </c>
      <c r="O57" s="27">
        <f t="shared" ref="O57:O65" si="15">(G56-I56+G57-I57)/2*E57*(A57-A56)</f>
        <v>-6.224999999999997</v>
      </c>
      <c r="P57" s="52"/>
      <c r="Q57" s="58"/>
      <c r="R57"/>
      <c r="S57"/>
      <c r="T57"/>
      <c r="U57" s="55"/>
      <c r="V57"/>
      <c r="W57"/>
      <c r="X57"/>
      <c r="Y57"/>
      <c r="Z57"/>
      <c r="AA57"/>
      <c r="AB57"/>
      <c r="AC57"/>
      <c r="AD57"/>
    </row>
    <row r="58" spans="1:30" ht="14.4" x14ac:dyDescent="0.3">
      <c r="A58" s="22">
        <v>60</v>
      </c>
      <c r="B58" s="12">
        <f t="shared" si="12"/>
        <v>35.514999999999993</v>
      </c>
      <c r="C58" s="2"/>
      <c r="D58" s="26">
        <v>9</v>
      </c>
      <c r="E58" s="23">
        <v>7.4999999999999997E-2</v>
      </c>
      <c r="F58" s="28">
        <v>19</v>
      </c>
      <c r="G58" s="25">
        <v>20.3</v>
      </c>
      <c r="H58" s="25">
        <v>23</v>
      </c>
      <c r="I58" s="25">
        <v>24.4</v>
      </c>
      <c r="J58" s="29">
        <v>23</v>
      </c>
      <c r="K58" s="19"/>
      <c r="M58" s="26">
        <f t="shared" si="13"/>
        <v>-18</v>
      </c>
      <c r="N58" s="26">
        <f t="shared" si="14"/>
        <v>-1.2374999999999976</v>
      </c>
      <c r="O58" s="27">
        <f t="shared" si="15"/>
        <v>-9.5624999999999964</v>
      </c>
      <c r="P58" s="52"/>
      <c r="Q58" s="58"/>
      <c r="R58"/>
      <c r="S58"/>
      <c r="T58"/>
      <c r="U58" s="55"/>
      <c r="V58"/>
      <c r="W58"/>
      <c r="X58"/>
      <c r="Y58"/>
      <c r="Z58"/>
      <c r="AA58"/>
      <c r="AB58"/>
      <c r="AC58"/>
      <c r="AD58"/>
    </row>
    <row r="59" spans="1:30" ht="14.4" x14ac:dyDescent="0.3">
      <c r="A59" s="22">
        <v>120</v>
      </c>
      <c r="B59" s="12">
        <f t="shared" si="12"/>
        <v>30.994999999999994</v>
      </c>
      <c r="C59" s="2">
        <v>9.02</v>
      </c>
      <c r="D59" s="26">
        <v>9</v>
      </c>
      <c r="E59" s="23">
        <v>7.4999999999999997E-2</v>
      </c>
      <c r="F59" s="28">
        <v>19.3</v>
      </c>
      <c r="G59" s="25">
        <v>20</v>
      </c>
      <c r="H59" s="25">
        <v>22.4</v>
      </c>
      <c r="I59" s="25">
        <v>22.2</v>
      </c>
      <c r="J59" s="29">
        <v>22.8</v>
      </c>
      <c r="K59" s="19">
        <f>((F55-J59)*C59)</f>
        <v>-42.393999999999991</v>
      </c>
      <c r="M59" s="26">
        <f t="shared" si="13"/>
        <v>-5.4000000000000128</v>
      </c>
      <c r="N59" s="26">
        <f t="shared" si="14"/>
        <v>-2.6999999999999984</v>
      </c>
      <c r="O59" s="27">
        <f t="shared" si="15"/>
        <v>-14.174999999999992</v>
      </c>
      <c r="P59" s="52"/>
      <c r="Q59" s="55"/>
      <c r="R59" s="55"/>
      <c r="S59" s="55"/>
      <c r="T59" s="59"/>
      <c r="U59" s="59"/>
      <c r="V59"/>
      <c r="W59"/>
      <c r="X59"/>
      <c r="Y59"/>
      <c r="Z59"/>
      <c r="AA59"/>
      <c r="AB59"/>
      <c r="AC59"/>
      <c r="AD59"/>
    </row>
    <row r="60" spans="1:30" ht="14.4" x14ac:dyDescent="0.3">
      <c r="A60" s="22">
        <v>180</v>
      </c>
      <c r="B60" s="12">
        <f t="shared" si="12"/>
        <v>26.474999999999994</v>
      </c>
      <c r="C60" s="2"/>
      <c r="D60" s="26">
        <v>9</v>
      </c>
      <c r="E60" s="23">
        <v>7.4999999999999997E-2</v>
      </c>
      <c r="F60" s="28">
        <v>19.3</v>
      </c>
      <c r="G60" s="25">
        <v>19.5</v>
      </c>
      <c r="H60" s="25">
        <v>22</v>
      </c>
      <c r="I60" s="25">
        <v>22.3</v>
      </c>
      <c r="J60" s="29">
        <v>21</v>
      </c>
      <c r="K60" s="19"/>
      <c r="M60" s="26">
        <f t="shared" si="13"/>
        <v>-3.5999999999999872</v>
      </c>
      <c r="N60" s="26">
        <f t="shared" si="14"/>
        <v>-0.2250000000000032</v>
      </c>
      <c r="O60" s="27">
        <f t="shared" si="15"/>
        <v>-11.25</v>
      </c>
      <c r="P60" s="52"/>
      <c r="Q60"/>
      <c r="R60" s="30"/>
      <c r="S60" s="30"/>
      <c r="T60" s="59"/>
      <c r="U60" s="30"/>
      <c r="V60" s="30"/>
      <c r="W60"/>
      <c r="X60"/>
      <c r="Y60"/>
      <c r="Z60"/>
      <c r="AA60"/>
      <c r="AB60"/>
      <c r="AC60"/>
      <c r="AD60"/>
    </row>
    <row r="61" spans="1:30" ht="14.4" x14ac:dyDescent="0.3">
      <c r="A61" s="22">
        <v>240</v>
      </c>
      <c r="B61" s="12">
        <f t="shared" si="12"/>
        <v>21.954999999999995</v>
      </c>
      <c r="C61" s="2">
        <v>8.5500000000000007</v>
      </c>
      <c r="D61" s="26">
        <v>9</v>
      </c>
      <c r="E61" s="23">
        <v>6.7500000000000004E-2</v>
      </c>
      <c r="F61" s="28">
        <v>19.3</v>
      </c>
      <c r="G61" s="25">
        <v>20.100000000000001</v>
      </c>
      <c r="H61" s="25">
        <v>20.9</v>
      </c>
      <c r="I61" s="25">
        <v>21</v>
      </c>
      <c r="J61" s="29">
        <v>20.8</v>
      </c>
      <c r="K61" s="19">
        <f>((F55-J61)*C61)</f>
        <v>-23.084999999999997</v>
      </c>
      <c r="M61" s="26">
        <f t="shared" si="13"/>
        <v>-9.9000000000000128</v>
      </c>
      <c r="N61" s="26">
        <f t="shared" si="14"/>
        <v>-0.81000000000000438</v>
      </c>
      <c r="O61" s="27">
        <f t="shared" si="15"/>
        <v>-7.4924999999999988</v>
      </c>
      <c r="P61" s="52"/>
      <c r="Q61" s="30"/>
      <c r="R61" s="30"/>
      <c r="S61" s="30"/>
      <c r="T61" s="59"/>
      <c r="U61" s="30"/>
      <c r="V61" s="30"/>
      <c r="W61"/>
      <c r="X61"/>
      <c r="Y61"/>
      <c r="Z61"/>
      <c r="AA61"/>
      <c r="AB61"/>
      <c r="AC61"/>
      <c r="AD61"/>
    </row>
    <row r="62" spans="1:30" ht="14.4" x14ac:dyDescent="0.3">
      <c r="A62" s="22">
        <v>300</v>
      </c>
      <c r="B62" s="12">
        <f t="shared" si="12"/>
        <v>17.884999999999994</v>
      </c>
      <c r="C62" s="2"/>
      <c r="D62" s="26">
        <v>9</v>
      </c>
      <c r="E62" s="23">
        <v>6.7500000000000004E-2</v>
      </c>
      <c r="F62" s="24">
        <v>19.3</v>
      </c>
      <c r="G62" s="25">
        <v>18.8</v>
      </c>
      <c r="H62" s="25">
        <v>20.5</v>
      </c>
      <c r="I62" s="25">
        <v>20.9</v>
      </c>
      <c r="J62" s="29">
        <v>20</v>
      </c>
      <c r="K62" s="19"/>
      <c r="M62" s="26">
        <f t="shared" si="13"/>
        <v>-3.5999999999999872</v>
      </c>
      <c r="N62" s="26">
        <f t="shared" si="14"/>
        <v>-1.0125000000000002</v>
      </c>
      <c r="O62" s="27">
        <f t="shared" si="15"/>
        <v>-6.0749999999999931</v>
      </c>
      <c r="P62" s="52"/>
      <c r="Q62" s="30"/>
      <c r="R62" s="30"/>
      <c r="S62" s="30"/>
      <c r="T62" s="59"/>
      <c r="U62" s="30"/>
      <c r="V62" s="30"/>
      <c r="W62" s="30"/>
      <c r="X62"/>
      <c r="Y62"/>
      <c r="Z62"/>
      <c r="AA62"/>
      <c r="AB62"/>
      <c r="AC62"/>
      <c r="AD62"/>
    </row>
    <row r="63" spans="1:30" ht="14.4" x14ac:dyDescent="0.3">
      <c r="A63" s="22">
        <v>360</v>
      </c>
      <c r="B63" s="12">
        <f t="shared" si="12"/>
        <v>13.814999999999994</v>
      </c>
      <c r="C63" s="2">
        <v>8.76</v>
      </c>
      <c r="D63" s="26">
        <v>9</v>
      </c>
      <c r="E63" s="23">
        <v>6.7500000000000004E-2</v>
      </c>
      <c r="F63" s="24">
        <v>19.2</v>
      </c>
      <c r="G63" s="25">
        <v>18.899999999999999</v>
      </c>
      <c r="H63" s="25">
        <v>20</v>
      </c>
      <c r="I63" s="25">
        <v>21.2</v>
      </c>
      <c r="J63" s="29">
        <v>20.5</v>
      </c>
      <c r="K63" s="19">
        <f>((AVERAGE(F62,F63)-J63)*C63)</f>
        <v>-10.95</v>
      </c>
      <c r="M63" s="26">
        <f t="shared" si="13"/>
        <v>-4.5</v>
      </c>
      <c r="N63" s="26">
        <f t="shared" si="14"/>
        <v>-3.2399999999999958</v>
      </c>
      <c r="O63" s="27">
        <f t="shared" si="15"/>
        <v>-8.9099999999999984</v>
      </c>
      <c r="P63" s="52"/>
      <c r="Q63" s="30"/>
      <c r="R63" s="30"/>
      <c r="S63" s="30"/>
      <c r="T63" s="59"/>
      <c r="U63" s="30"/>
      <c r="V63" s="30"/>
      <c r="W63" s="30"/>
      <c r="X63"/>
      <c r="Y63" s="46"/>
      <c r="Z63" s="46"/>
      <c r="AA63"/>
      <c r="AB63"/>
      <c r="AC63"/>
      <c r="AD63"/>
    </row>
    <row r="64" spans="1:30" ht="14.4" x14ac:dyDescent="0.3">
      <c r="A64" s="22">
        <v>420</v>
      </c>
      <c r="B64" s="12">
        <f t="shared" si="12"/>
        <v>9.7449999999999939</v>
      </c>
      <c r="C64" s="2"/>
      <c r="D64" s="26">
        <v>9</v>
      </c>
      <c r="E64" s="23">
        <v>6.7500000000000004E-2</v>
      </c>
      <c r="F64" s="24">
        <v>19</v>
      </c>
      <c r="G64" s="25">
        <v>18.5</v>
      </c>
      <c r="H64" s="25">
        <v>19.5</v>
      </c>
      <c r="I64" s="25">
        <v>19.8</v>
      </c>
      <c r="J64" s="29">
        <v>18.899999999999999</v>
      </c>
      <c r="K64" s="19"/>
      <c r="M64" s="26">
        <f t="shared" si="13"/>
        <v>-4.5</v>
      </c>
      <c r="N64" s="26">
        <f t="shared" si="14"/>
        <v>-3.0375000000000001</v>
      </c>
      <c r="O64" s="27">
        <f t="shared" si="15"/>
        <v>-7.2900000000000027</v>
      </c>
      <c r="P64" s="52"/>
      <c r="Q64" s="30"/>
      <c r="R64" s="30"/>
      <c r="S64" s="30"/>
      <c r="T64" s="59"/>
      <c r="U64" s="30"/>
      <c r="V64" s="30"/>
      <c r="W64" s="30"/>
      <c r="X64"/>
      <c r="Y64" s="46"/>
      <c r="Z64" s="46"/>
      <c r="AA64"/>
      <c r="AB64"/>
      <c r="AC64"/>
      <c r="AD64"/>
    </row>
    <row r="65" spans="1:30" ht="14.4" x14ac:dyDescent="0.3">
      <c r="A65" s="31">
        <v>480</v>
      </c>
      <c r="B65" s="32">
        <v>4.75</v>
      </c>
      <c r="C65" s="32">
        <v>8.3000000000000007</v>
      </c>
      <c r="D65" s="33">
        <v>9</v>
      </c>
      <c r="E65" s="34">
        <v>6.7500000000000004E-2</v>
      </c>
      <c r="F65" s="35">
        <v>19.3</v>
      </c>
      <c r="G65" s="36">
        <v>19.100000000000001</v>
      </c>
      <c r="H65" s="36">
        <v>19.2</v>
      </c>
      <c r="I65" s="36">
        <v>19.3</v>
      </c>
      <c r="J65" s="37">
        <v>19.7</v>
      </c>
      <c r="K65" s="38">
        <f>((AVERAGE(F63,F64,F65)-J65)*C65)</f>
        <v>-4.4266666666666517</v>
      </c>
      <c r="L65" s="39"/>
      <c r="M65" s="39">
        <f t="shared" si="13"/>
        <v>-2.7000000000000064</v>
      </c>
      <c r="N65" s="39">
        <f t="shared" si="14"/>
        <v>-0.81000000000000438</v>
      </c>
      <c r="O65" s="40">
        <f t="shared" si="15"/>
        <v>-3.0375000000000001</v>
      </c>
      <c r="P65" s="52"/>
      <c r="Q65" s="30"/>
      <c r="R65" s="30"/>
      <c r="S65" s="30"/>
      <c r="T65" s="59"/>
      <c r="U65" s="30"/>
      <c r="V65" s="30"/>
      <c r="W65" s="30"/>
      <c r="X65"/>
      <c r="Y65" s="46"/>
      <c r="Z65" s="46"/>
      <c r="AA65"/>
      <c r="AB65"/>
      <c r="AC65"/>
      <c r="AD65"/>
    </row>
    <row r="66" spans="1:30" ht="14.4" x14ac:dyDescent="0.3">
      <c r="C66" s="12" t="s">
        <v>17</v>
      </c>
      <c r="K66" s="42">
        <f>SUM(K59:K65)</f>
        <v>-80.855666666666636</v>
      </c>
      <c r="L66" s="42"/>
      <c r="M66" s="42">
        <f>SUM(M56:M65)</f>
        <v>-48.600000000000023</v>
      </c>
      <c r="N66" s="43">
        <f>SUM(N56:N65)</f>
        <v>-11.4975</v>
      </c>
      <c r="O66" s="43">
        <f>SUM(O56:O65)</f>
        <v>-76.942499999999981</v>
      </c>
      <c r="P66" s="52"/>
      <c r="Q66" s="30"/>
      <c r="R66" s="30"/>
      <c r="S66" s="30"/>
      <c r="T66" s="59"/>
      <c r="U66" s="30"/>
      <c r="V66" s="30"/>
      <c r="W66" s="30"/>
      <c r="X66"/>
      <c r="Y66" s="46"/>
      <c r="Z66" s="46"/>
      <c r="AA66"/>
      <c r="AB66"/>
      <c r="AC66"/>
      <c r="AD66"/>
    </row>
    <row r="67" spans="1:30" ht="14.4" x14ac:dyDescent="0.3">
      <c r="K67" s="44">
        <f>(B55*F55)-(B65*F65)-(C59*J59)-(C61*J61)-(C63*J63)-(C65*J65)-((0.08*AVERAGE(F55:F65))+(0.22*AVERAGE(H55:H65))+(0.2*AVERAGE(J56:J65)))</f>
        <v>-104.83427272727272</v>
      </c>
      <c r="L67" s="214"/>
      <c r="M67" s="45">
        <f>(H65-H55)*$D$4</f>
        <v>-48.600000000000023</v>
      </c>
      <c r="N67" s="26">
        <f>K66-M66</f>
        <v>-32.255666666666613</v>
      </c>
      <c r="P67" s="52"/>
      <c r="Q67" s="30"/>
      <c r="R67" s="30"/>
      <c r="S67" s="30"/>
      <c r="T67" s="59"/>
      <c r="U67" s="30"/>
      <c r="V67" s="30"/>
      <c r="W67" s="30"/>
      <c r="X67"/>
      <c r="Y67" s="46"/>
      <c r="Z67" s="46"/>
      <c r="AA67"/>
      <c r="AB67"/>
      <c r="AC67"/>
      <c r="AD67"/>
    </row>
    <row r="68" spans="1:30" ht="14.4" x14ac:dyDescent="0.3">
      <c r="P68" s="52"/>
      <c r="Q68" s="30"/>
      <c r="R68" s="59"/>
      <c r="S68" s="59"/>
      <c r="T68" s="30"/>
      <c r="U68" s="30"/>
      <c r="V68" s="59"/>
      <c r="W68" s="30"/>
      <c r="X68"/>
      <c r="Y68" s="46"/>
      <c r="Z68" s="46"/>
      <c r="AA68"/>
      <c r="AB68"/>
      <c r="AC68"/>
      <c r="AD68"/>
    </row>
    <row r="69" spans="1:30" s="2" customFormat="1" ht="14.4" x14ac:dyDescent="0.3">
      <c r="A69" s="1" t="s">
        <v>21</v>
      </c>
      <c r="G69" s="1"/>
      <c r="H69" s="1"/>
      <c r="I69" s="1"/>
      <c r="J69" s="1"/>
      <c r="K69" s="3"/>
      <c r="L69" s="3"/>
      <c r="M69" s="3"/>
      <c r="N69" s="3"/>
      <c r="O69" s="3"/>
      <c r="P69" s="52"/>
      <c r="Q69" s="30"/>
      <c r="R69" s="59"/>
      <c r="S69" s="59"/>
      <c r="T69" s="30"/>
      <c r="U69" s="30"/>
      <c r="V69" s="59"/>
      <c r="W69" s="30"/>
      <c r="X69"/>
      <c r="Y69" s="46"/>
      <c r="Z69" s="46"/>
      <c r="AA69"/>
      <c r="AB69"/>
      <c r="AC69"/>
      <c r="AD69"/>
    </row>
    <row r="70" spans="1:30" ht="41.4" x14ac:dyDescent="0.3">
      <c r="A70" s="4" t="s">
        <v>1</v>
      </c>
      <c r="B70" s="5" t="s">
        <v>2</v>
      </c>
      <c r="C70" s="5" t="s">
        <v>3</v>
      </c>
      <c r="D70" s="5" t="s">
        <v>4</v>
      </c>
      <c r="E70" s="5" t="s">
        <v>5</v>
      </c>
      <c r="F70" s="6" t="s">
        <v>6</v>
      </c>
      <c r="G70" s="7" t="s">
        <v>7</v>
      </c>
      <c r="H70" s="7" t="s">
        <v>8</v>
      </c>
      <c r="I70" s="7" t="s">
        <v>9</v>
      </c>
      <c r="J70" s="8" t="s">
        <v>10</v>
      </c>
      <c r="K70" s="9" t="s">
        <v>11</v>
      </c>
      <c r="L70" s="10"/>
      <c r="M70" s="10"/>
      <c r="N70" s="10"/>
      <c r="O70" s="11"/>
      <c r="P70" s="52"/>
      <c r="Q70" s="30"/>
      <c r="R70" s="59"/>
      <c r="S70" s="59"/>
      <c r="T70" s="30"/>
      <c r="U70" s="30"/>
      <c r="V70" s="59"/>
      <c r="W70" s="30"/>
      <c r="X70"/>
      <c r="Y70" s="46"/>
      <c r="Z70" s="46"/>
      <c r="AA70"/>
      <c r="AB70"/>
      <c r="AC70"/>
      <c r="AD70"/>
    </row>
    <row r="71" spans="1:30" ht="14.4" x14ac:dyDescent="0.3">
      <c r="A71" s="13"/>
      <c r="B71" s="14"/>
      <c r="C71" s="14"/>
      <c r="D71" s="14"/>
      <c r="E71" s="14"/>
      <c r="F71" s="16">
        <v>6.9444444444444447E-4</v>
      </c>
      <c r="G71" s="17">
        <v>1.3888888888888889E-3</v>
      </c>
      <c r="H71" s="17">
        <v>2.0833333333333333E-3</v>
      </c>
      <c r="I71" s="17">
        <v>2.7777777777777779E-3</v>
      </c>
      <c r="J71" s="18">
        <v>3.472222222222222E-3</v>
      </c>
      <c r="K71" s="19" t="s">
        <v>12</v>
      </c>
      <c r="M71" s="20" t="s">
        <v>13</v>
      </c>
      <c r="N71" s="20" t="s">
        <v>14</v>
      </c>
      <c r="O71" s="21" t="s">
        <v>15</v>
      </c>
      <c r="P71" s="52"/>
      <c r="Q71" s="59"/>
      <c r="R71" s="59"/>
      <c r="S71" s="59"/>
      <c r="T71" s="30"/>
      <c r="U71" s="30"/>
      <c r="V71" s="59"/>
      <c r="W71" s="30"/>
      <c r="X71"/>
      <c r="Y71" s="46"/>
      <c r="Z71" s="46"/>
      <c r="AA71"/>
      <c r="AB71"/>
      <c r="AC71"/>
      <c r="AD71"/>
    </row>
    <row r="72" spans="1:30" ht="14.4" x14ac:dyDescent="0.3">
      <c r="A72" s="22">
        <v>0</v>
      </c>
      <c r="B72" s="2">
        <v>40</v>
      </c>
      <c r="C72" s="2">
        <v>0</v>
      </c>
      <c r="D72" s="12">
        <v>9</v>
      </c>
      <c r="E72" s="23">
        <v>6.7500000000000004E-2</v>
      </c>
      <c r="F72" s="24">
        <v>0</v>
      </c>
      <c r="G72" s="25"/>
      <c r="H72" s="25">
        <v>9.1999999999999993</v>
      </c>
      <c r="I72" s="25"/>
      <c r="J72" s="29"/>
      <c r="K72" s="19"/>
      <c r="O72" s="27"/>
      <c r="P72" s="52"/>
      <c r="Q72"/>
      <c r="R72"/>
      <c r="S72"/>
      <c r="T72"/>
      <c r="U72"/>
      <c r="V72"/>
      <c r="W72" s="30"/>
      <c r="X72"/>
      <c r="Y72" s="46"/>
      <c r="Z72" s="46"/>
      <c r="AA72"/>
      <c r="AB72"/>
      <c r="AC72"/>
      <c r="AD72"/>
    </row>
    <row r="73" spans="1:30" ht="14.4" x14ac:dyDescent="0.3">
      <c r="A73" s="22">
        <v>10</v>
      </c>
      <c r="B73" s="12">
        <f t="shared" ref="B73:B81" si="16">B72-(E72*(A73-A72))-0.02</f>
        <v>39.305</v>
      </c>
      <c r="C73" s="2"/>
      <c r="D73" s="12">
        <v>9</v>
      </c>
      <c r="E73" s="23">
        <v>7.4999999999999997E-2</v>
      </c>
      <c r="F73" s="28">
        <v>0</v>
      </c>
      <c r="G73" s="25">
        <v>3.1</v>
      </c>
      <c r="H73" s="25">
        <v>9.5</v>
      </c>
      <c r="I73" s="25">
        <v>9.4</v>
      </c>
      <c r="J73" s="29">
        <v>4.8</v>
      </c>
      <c r="K73" s="19"/>
      <c r="M73" s="26">
        <f>(H73-H72)*$D$4</f>
        <v>2.7000000000000064</v>
      </c>
      <c r="N73" s="26">
        <f>(H73-I73)*E73*(A73-A72)</f>
        <v>7.4999999999999734E-2</v>
      </c>
      <c r="O73" s="27">
        <f>(G73-I73)*E73*(A73-A72)</f>
        <v>-4.7250000000000005</v>
      </c>
      <c r="P73" s="52"/>
      <c r="Q73" s="30"/>
      <c r="R73" s="30"/>
      <c r="S73" s="30"/>
      <c r="T73"/>
      <c r="U73"/>
      <c r="V73"/>
      <c r="W73"/>
      <c r="X73"/>
      <c r="Y73" s="46"/>
      <c r="Z73" s="46"/>
      <c r="AA73"/>
      <c r="AB73"/>
      <c r="AC73"/>
      <c r="AD73"/>
    </row>
    <row r="74" spans="1:30" ht="14.4" x14ac:dyDescent="0.3">
      <c r="A74" s="22">
        <v>30</v>
      </c>
      <c r="B74" s="12">
        <f t="shared" si="16"/>
        <v>37.784999999999997</v>
      </c>
      <c r="C74" s="2"/>
      <c r="D74" s="12">
        <v>9</v>
      </c>
      <c r="E74" s="23">
        <v>7.4999999999999997E-2</v>
      </c>
      <c r="F74" s="28">
        <v>0</v>
      </c>
      <c r="G74" s="25">
        <v>3.1</v>
      </c>
      <c r="H74" s="25">
        <v>9.4</v>
      </c>
      <c r="I74" s="25">
        <v>9.4</v>
      </c>
      <c r="J74" s="29">
        <v>5.5</v>
      </c>
      <c r="K74" s="19"/>
      <c r="M74" s="26">
        <f t="shared" ref="M74:M82" si="17">(H74-H73)*$D$4</f>
        <v>-0.8999999999999968</v>
      </c>
      <c r="N74" s="26">
        <f t="shared" ref="N74:N82" si="18">(H73-I73+H74-I74)/2*E74*(A74-A73)</f>
        <v>7.4999999999999734E-2</v>
      </c>
      <c r="O74" s="27">
        <f t="shared" ref="O74:O82" si="19">(G73-I73+G74-I74)/2*E74*(A74-A73)</f>
        <v>-9.4500000000000011</v>
      </c>
      <c r="P74" s="52"/>
      <c r="Q74" s="30"/>
      <c r="R74" s="30"/>
      <c r="S74" s="30"/>
      <c r="T74"/>
      <c r="U74"/>
      <c r="V74"/>
      <c r="W74"/>
      <c r="X74"/>
      <c r="Y74" s="46"/>
      <c r="Z74" s="46"/>
      <c r="AA74"/>
      <c r="AB74"/>
      <c r="AC74"/>
      <c r="AD74"/>
    </row>
    <row r="75" spans="1:30" ht="14.4" x14ac:dyDescent="0.3">
      <c r="A75" s="22">
        <v>60</v>
      </c>
      <c r="B75" s="12">
        <f t="shared" si="16"/>
        <v>35.514999999999993</v>
      </c>
      <c r="C75" s="2"/>
      <c r="D75" s="12">
        <v>9</v>
      </c>
      <c r="E75" s="23">
        <v>7.4999999999999997E-2</v>
      </c>
      <c r="F75" s="28">
        <v>0</v>
      </c>
      <c r="G75" s="25">
        <v>2.4</v>
      </c>
      <c r="H75" s="25">
        <v>6.3</v>
      </c>
      <c r="I75" s="25">
        <v>7.1</v>
      </c>
      <c r="J75" s="29">
        <v>5.2</v>
      </c>
      <c r="K75" s="19"/>
      <c r="M75" s="26">
        <f t="shared" si="17"/>
        <v>-27.900000000000006</v>
      </c>
      <c r="N75" s="26">
        <f t="shared" si="18"/>
        <v>-0.8999999999999998</v>
      </c>
      <c r="O75" s="27">
        <f t="shared" si="19"/>
        <v>-12.375</v>
      </c>
      <c r="P75" s="52"/>
      <c r="Q75" s="30"/>
      <c r="R75" s="30"/>
      <c r="S75" s="30"/>
      <c r="T75"/>
      <c r="U75"/>
      <c r="V75"/>
      <c r="W75"/>
      <c r="X75"/>
      <c r="Y75" s="46"/>
      <c r="Z75" s="46"/>
      <c r="AA75"/>
      <c r="AB75"/>
      <c r="AC75"/>
      <c r="AD75"/>
    </row>
    <row r="76" spans="1:30" ht="14.4" x14ac:dyDescent="0.3">
      <c r="A76" s="22">
        <v>120</v>
      </c>
      <c r="B76" s="12">
        <f t="shared" si="16"/>
        <v>30.994999999999994</v>
      </c>
      <c r="C76" s="2">
        <v>9.02</v>
      </c>
      <c r="D76" s="12">
        <v>9</v>
      </c>
      <c r="E76" s="23">
        <v>7.4999999999999997E-2</v>
      </c>
      <c r="F76" s="28">
        <v>0</v>
      </c>
      <c r="G76" s="25">
        <v>1.7</v>
      </c>
      <c r="H76" s="25">
        <v>4.5999999999999996</v>
      </c>
      <c r="I76" s="25">
        <v>4.5</v>
      </c>
      <c r="J76" s="29">
        <v>4.9000000000000004</v>
      </c>
      <c r="K76" s="19">
        <f>((F72-J76)*C76)</f>
        <v>-44.198</v>
      </c>
      <c r="M76" s="26">
        <f t="shared" si="17"/>
        <v>-15.3</v>
      </c>
      <c r="N76" s="26">
        <f t="shared" si="18"/>
        <v>-1.5750000000000004</v>
      </c>
      <c r="O76" s="27">
        <f t="shared" si="19"/>
        <v>-16.874999999999996</v>
      </c>
      <c r="P76" s="52"/>
      <c r="Q76" s="30"/>
      <c r="R76" s="30"/>
      <c r="S76" s="30"/>
      <c r="T76"/>
      <c r="U76"/>
      <c r="V76"/>
      <c r="W76" s="30"/>
      <c r="X76"/>
      <c r="Y76" s="46"/>
      <c r="Z76" s="46"/>
      <c r="AA76"/>
      <c r="AB76"/>
      <c r="AC76"/>
      <c r="AD76"/>
    </row>
    <row r="77" spans="1:30" ht="14.4" x14ac:dyDescent="0.3">
      <c r="A77" s="22">
        <v>180</v>
      </c>
      <c r="B77" s="12">
        <f t="shared" si="16"/>
        <v>26.474999999999994</v>
      </c>
      <c r="C77" s="2"/>
      <c r="D77" s="12">
        <v>9</v>
      </c>
      <c r="E77" s="23">
        <v>7.4999999999999997E-2</v>
      </c>
      <c r="F77" s="28">
        <v>0</v>
      </c>
      <c r="G77" s="25">
        <v>1.1000000000000001</v>
      </c>
      <c r="H77" s="25">
        <v>3.5</v>
      </c>
      <c r="I77" s="25">
        <v>3.8</v>
      </c>
      <c r="J77" s="29">
        <v>2.5</v>
      </c>
      <c r="K77" s="19"/>
      <c r="M77" s="26">
        <f t="shared" si="17"/>
        <v>-9.8999999999999968</v>
      </c>
      <c r="N77" s="26">
        <f t="shared" si="18"/>
        <v>-0.4500000000000004</v>
      </c>
      <c r="O77" s="27">
        <f t="shared" si="19"/>
        <v>-12.375</v>
      </c>
      <c r="P77" s="52"/>
      <c r="Q77" s="30"/>
      <c r="R77" s="30"/>
      <c r="S77" s="30"/>
      <c r="T77"/>
      <c r="U77"/>
      <c r="V77"/>
      <c r="W77"/>
      <c r="X77"/>
      <c r="Y77" s="46"/>
      <c r="Z77" s="46"/>
      <c r="AA77"/>
      <c r="AB77"/>
      <c r="AC77"/>
      <c r="AD77"/>
    </row>
    <row r="78" spans="1:30" ht="14.4" x14ac:dyDescent="0.3">
      <c r="A78" s="22">
        <v>240</v>
      </c>
      <c r="B78" s="12">
        <f t="shared" si="16"/>
        <v>21.954999999999995</v>
      </c>
      <c r="C78" s="2">
        <v>8.5500000000000007</v>
      </c>
      <c r="D78" s="12">
        <v>9</v>
      </c>
      <c r="E78" s="23">
        <v>6.7500000000000004E-2</v>
      </c>
      <c r="F78" s="28">
        <v>0</v>
      </c>
      <c r="G78" s="25">
        <v>1.2</v>
      </c>
      <c r="H78" s="25">
        <v>2.7</v>
      </c>
      <c r="I78" s="25">
        <v>3.2</v>
      </c>
      <c r="J78" s="29">
        <v>2.5</v>
      </c>
      <c r="K78" s="19">
        <f>((F72-J78)*C78)</f>
        <v>-21.375</v>
      </c>
      <c r="M78" s="26">
        <f t="shared" si="17"/>
        <v>-7.1999999999999984</v>
      </c>
      <c r="N78" s="26">
        <f t="shared" si="18"/>
        <v>-1.6199999999999997</v>
      </c>
      <c r="O78" s="27">
        <f t="shared" si="19"/>
        <v>-9.5175000000000018</v>
      </c>
      <c r="P78" s="52"/>
      <c r="Q78" s="30"/>
      <c r="R78" s="30"/>
      <c r="S78" s="30"/>
      <c r="T78"/>
      <c r="U78"/>
      <c r="V78"/>
      <c r="W78"/>
      <c r="X78"/>
      <c r="Y78" s="46"/>
      <c r="Z78" s="46"/>
      <c r="AA78"/>
      <c r="AB78"/>
      <c r="AC78"/>
      <c r="AD78"/>
    </row>
    <row r="79" spans="1:30" ht="14.4" x14ac:dyDescent="0.3">
      <c r="A79" s="22">
        <v>300</v>
      </c>
      <c r="B79" s="12">
        <f t="shared" si="16"/>
        <v>17.884999999999994</v>
      </c>
      <c r="C79" s="2"/>
      <c r="D79" s="12">
        <v>9</v>
      </c>
      <c r="E79" s="23">
        <v>6.7500000000000004E-2</v>
      </c>
      <c r="F79" s="24">
        <v>0</v>
      </c>
      <c r="G79" s="25">
        <v>0.8</v>
      </c>
      <c r="H79" s="25">
        <v>1.7</v>
      </c>
      <c r="I79" s="25">
        <v>2.2999999999999998</v>
      </c>
      <c r="J79" s="29">
        <v>1.7</v>
      </c>
      <c r="K79" s="19"/>
      <c r="M79" s="26">
        <f t="shared" si="17"/>
        <v>-9.0000000000000018</v>
      </c>
      <c r="N79" s="26">
        <f t="shared" si="18"/>
        <v>-2.2275</v>
      </c>
      <c r="O79" s="27">
        <f t="shared" si="19"/>
        <v>-7.0875000000000004</v>
      </c>
      <c r="P79" s="52"/>
      <c r="Q79" s="30"/>
      <c r="R79" s="30"/>
      <c r="S79" s="30"/>
      <c r="T79"/>
      <c r="U79"/>
      <c r="V79"/>
      <c r="W79"/>
      <c r="X79"/>
      <c r="Y79" s="46"/>
      <c r="Z79" s="46"/>
      <c r="AA79"/>
      <c r="AB79"/>
      <c r="AC79"/>
      <c r="AD79"/>
    </row>
    <row r="80" spans="1:30" x14ac:dyDescent="0.3">
      <c r="A80" s="22">
        <v>360</v>
      </c>
      <c r="B80" s="12">
        <f t="shared" si="16"/>
        <v>13.814999999999994</v>
      </c>
      <c r="C80" s="2">
        <v>8.76</v>
      </c>
      <c r="D80" s="12">
        <v>9</v>
      </c>
      <c r="E80" s="23">
        <v>6.7500000000000004E-2</v>
      </c>
      <c r="F80" s="24">
        <v>0</v>
      </c>
      <c r="G80" s="25">
        <v>0.6</v>
      </c>
      <c r="H80" s="25">
        <v>1.1000000000000001</v>
      </c>
      <c r="I80" s="25">
        <v>1.3</v>
      </c>
      <c r="J80" s="29">
        <v>1.4</v>
      </c>
      <c r="K80" s="19">
        <f>((AVERAGE(F79,F80)-J80)*C80)</f>
        <v>-12.263999999999999</v>
      </c>
      <c r="M80" s="26">
        <f t="shared" si="17"/>
        <v>-5.3999999999999986</v>
      </c>
      <c r="N80" s="26">
        <f t="shared" si="18"/>
        <v>-1.6199999999999997</v>
      </c>
      <c r="O80" s="27">
        <f t="shared" si="19"/>
        <v>-4.4550000000000001</v>
      </c>
    </row>
    <row r="81" spans="1:29" ht="14.4" x14ac:dyDescent="0.3">
      <c r="A81" s="22">
        <v>420</v>
      </c>
      <c r="B81" s="12">
        <f t="shared" si="16"/>
        <v>9.7449999999999939</v>
      </c>
      <c r="C81" s="2"/>
      <c r="D81" s="12">
        <v>9</v>
      </c>
      <c r="E81" s="23">
        <v>6.7500000000000004E-2</v>
      </c>
      <c r="F81" s="24">
        <v>0</v>
      </c>
      <c r="G81" s="25">
        <v>0.3</v>
      </c>
      <c r="H81" s="25"/>
      <c r="I81" s="25">
        <v>0.8</v>
      </c>
      <c r="J81" s="29">
        <v>0.6</v>
      </c>
      <c r="K81" s="19"/>
      <c r="M81" s="26">
        <f t="shared" si="17"/>
        <v>-9.9</v>
      </c>
      <c r="N81" s="26">
        <f t="shared" si="18"/>
        <v>-2.0250000000000004</v>
      </c>
      <c r="O81" s="27">
        <f t="shared" si="19"/>
        <v>-2.4300000000000006</v>
      </c>
      <c r="P81" s="30"/>
      <c r="Q81" s="30"/>
      <c r="R81" s="30"/>
      <c r="S81"/>
      <c r="T81"/>
      <c r="U81"/>
      <c r="V81"/>
      <c r="W81"/>
      <c r="X81" s="46"/>
      <c r="Y81" s="46"/>
      <c r="Z81"/>
      <c r="AA81"/>
      <c r="AB81"/>
      <c r="AC81"/>
    </row>
    <row r="82" spans="1:29" ht="14.4" x14ac:dyDescent="0.3">
      <c r="A82" s="31">
        <v>480</v>
      </c>
      <c r="B82" s="32">
        <v>4.75</v>
      </c>
      <c r="C82" s="32">
        <v>8.3000000000000007</v>
      </c>
      <c r="D82" s="33">
        <v>9</v>
      </c>
      <c r="E82" s="34">
        <v>6.7500000000000004E-2</v>
      </c>
      <c r="F82" s="35">
        <v>0</v>
      </c>
      <c r="G82" s="36">
        <v>0.2</v>
      </c>
      <c r="H82" s="36">
        <v>0.5</v>
      </c>
      <c r="I82" s="36">
        <v>0.6</v>
      </c>
      <c r="J82" s="37">
        <v>0.5</v>
      </c>
      <c r="K82" s="38">
        <f>((AVERAGE(F80,F81,F82)-J82)*C82)</f>
        <v>-4.1500000000000004</v>
      </c>
      <c r="L82" s="39"/>
      <c r="M82" s="39">
        <f t="shared" si="17"/>
        <v>4.5</v>
      </c>
      <c r="N82" s="39">
        <f t="shared" si="18"/>
        <v>-1.8225000000000002</v>
      </c>
      <c r="O82" s="40">
        <f t="shared" si="19"/>
        <v>-1.8225</v>
      </c>
      <c r="P82" s="30"/>
      <c r="Q82" s="30"/>
      <c r="R82" s="30"/>
      <c r="S82"/>
      <c r="T82"/>
      <c r="U82"/>
      <c r="V82"/>
      <c r="W82"/>
      <c r="X82" s="46"/>
      <c r="Y82" s="46"/>
      <c r="Z82"/>
      <c r="AA82"/>
      <c r="AB82"/>
      <c r="AC82"/>
    </row>
    <row r="83" spans="1:29" x14ac:dyDescent="0.3">
      <c r="E83" s="12">
        <f>((AVERAGE(E72:E73)*A73)+(AVERAGE(E73:E74)*20)+(AVERAGE(E74:E75)*30)+(AVERAGE(E75:E76)*60)+(AVERAGE(E76:E77)*60)+(AVERAGE(E77:E78)*60)+(AVERAGE(E78:E79)*60)+(AVERAGE(E79:E80)*60)+(AVERAGE(E80:E81)*60)+(AVERAGE(E81:E82)*60))/480</f>
        <v>7.0703125000000006E-2</v>
      </c>
      <c r="K83" s="42">
        <f>SUM(K76:K82)</f>
        <v>-81.987000000000009</v>
      </c>
      <c r="L83" s="42"/>
      <c r="M83" s="42">
        <f>SUM(M73:M82)</f>
        <v>-78.299999999999983</v>
      </c>
      <c r="N83" s="43">
        <f>SUM(N73:N82)</f>
        <v>-12.090000000000002</v>
      </c>
      <c r="O83" s="43">
        <f>SUM(O73:O82)</f>
        <v>-81.112500000000011</v>
      </c>
    </row>
    <row r="84" spans="1:29" x14ac:dyDescent="0.3">
      <c r="K84" s="44">
        <f>(B72*F72)-(B82*F82)-(C76*J76)-(C78*J78)-(C80*J80)-(C82*J82)-((0.08*AVERAGE(F72:F82))+(0.22*AVERAGE(H72:H82))+(0.2*AVERAGE(J73:J82)))</f>
        <v>-83.646000000000015</v>
      </c>
      <c r="L84" s="214"/>
      <c r="M84" s="45">
        <f>(H82-H72)*$D$4</f>
        <v>-78.3</v>
      </c>
      <c r="N84" s="26">
        <f>K83-M83</f>
        <v>-3.687000000000026</v>
      </c>
    </row>
    <row r="86" spans="1:29" s="2" customFormat="1" x14ac:dyDescent="0.3">
      <c r="A86" s="1" t="s">
        <v>22</v>
      </c>
      <c r="G86" s="1"/>
      <c r="H86" s="1"/>
      <c r="I86" s="1"/>
      <c r="J86" s="1"/>
      <c r="K86" s="3"/>
      <c r="L86" s="3"/>
      <c r="M86" s="3"/>
      <c r="N86" s="3"/>
      <c r="O86" s="3"/>
    </row>
    <row r="87" spans="1:29" ht="41.4" x14ac:dyDescent="0.3">
      <c r="A87" s="4" t="s">
        <v>1</v>
      </c>
      <c r="B87" s="5" t="s">
        <v>2</v>
      </c>
      <c r="C87" s="5" t="s">
        <v>3</v>
      </c>
      <c r="D87" s="5" t="s">
        <v>4</v>
      </c>
      <c r="E87" s="5" t="s">
        <v>5</v>
      </c>
      <c r="F87" s="6" t="s">
        <v>6</v>
      </c>
      <c r="G87" s="7" t="s">
        <v>7</v>
      </c>
      <c r="H87" s="7" t="s">
        <v>8</v>
      </c>
      <c r="I87" s="7" t="s">
        <v>9</v>
      </c>
      <c r="J87" s="8" t="s">
        <v>10</v>
      </c>
      <c r="K87" s="9" t="s">
        <v>11</v>
      </c>
      <c r="L87" s="10"/>
      <c r="M87" s="10"/>
      <c r="N87" s="10"/>
      <c r="O87" s="11"/>
    </row>
    <row r="88" spans="1:29" x14ac:dyDescent="0.3">
      <c r="A88" s="13"/>
      <c r="B88" s="14"/>
      <c r="C88" s="14"/>
      <c r="D88" s="14"/>
      <c r="E88" s="14"/>
      <c r="F88" s="16">
        <v>6.9444444444444447E-4</v>
      </c>
      <c r="G88" s="17">
        <v>1.3888888888888889E-3</v>
      </c>
      <c r="H88" s="17">
        <v>2.0833333333333333E-3</v>
      </c>
      <c r="I88" s="17">
        <v>2.7777777777777779E-3</v>
      </c>
      <c r="J88" s="18">
        <v>3.472222222222222E-3</v>
      </c>
      <c r="K88" s="19" t="s">
        <v>12</v>
      </c>
      <c r="M88" s="20" t="s">
        <v>13</v>
      </c>
      <c r="N88" s="20" t="s">
        <v>14</v>
      </c>
      <c r="O88" s="21" t="s">
        <v>15</v>
      </c>
    </row>
    <row r="89" spans="1:29" x14ac:dyDescent="0.3">
      <c r="A89" s="22">
        <v>0</v>
      </c>
      <c r="B89" s="2">
        <v>40</v>
      </c>
      <c r="C89" s="2">
        <v>0</v>
      </c>
      <c r="D89" s="12">
        <v>9</v>
      </c>
      <c r="E89" s="23">
        <v>6.7500000000000004E-2</v>
      </c>
      <c r="F89" s="24">
        <v>1.05</v>
      </c>
      <c r="G89" s="25"/>
      <c r="H89" s="25">
        <v>1.67</v>
      </c>
      <c r="I89" s="25"/>
      <c r="J89" s="29"/>
      <c r="K89" s="19"/>
      <c r="O89" s="27"/>
    </row>
    <row r="90" spans="1:29" x14ac:dyDescent="0.3">
      <c r="A90" s="22">
        <v>10</v>
      </c>
      <c r="B90" s="12">
        <f t="shared" ref="B90:B98" si="20">B89-(E89*(A90-A89))-0.02</f>
        <v>39.305</v>
      </c>
      <c r="C90" s="2"/>
      <c r="D90" s="12">
        <v>9</v>
      </c>
      <c r="E90" s="23">
        <v>7.4999999999999997E-2</v>
      </c>
      <c r="F90" s="28">
        <v>1.04</v>
      </c>
      <c r="G90" s="25">
        <v>1.22</v>
      </c>
      <c r="H90" s="25">
        <v>1.62</v>
      </c>
      <c r="I90" s="25">
        <v>1.22</v>
      </c>
      <c r="J90" s="29">
        <v>0.96</v>
      </c>
      <c r="K90" s="19"/>
      <c r="M90" s="26">
        <f>(H90-H89)*$D$4</f>
        <v>-0.4499999999999984</v>
      </c>
      <c r="N90" s="26">
        <f>(H90-I90)*E90*(A90-A89)</f>
        <v>0.3000000000000001</v>
      </c>
      <c r="O90" s="27">
        <f>(G90-I90)*E90*(A90-A89)</f>
        <v>0</v>
      </c>
    </row>
    <row r="91" spans="1:29" x14ac:dyDescent="0.3">
      <c r="A91" s="22">
        <v>30</v>
      </c>
      <c r="B91" s="12">
        <f t="shared" si="20"/>
        <v>37.784999999999997</v>
      </c>
      <c r="C91" s="2"/>
      <c r="D91" s="12">
        <v>9</v>
      </c>
      <c r="E91" s="23">
        <v>7.4999999999999997E-2</v>
      </c>
      <c r="F91" s="28">
        <v>1.04</v>
      </c>
      <c r="G91" s="25">
        <v>1.22</v>
      </c>
      <c r="H91" s="25">
        <v>1.67</v>
      </c>
      <c r="I91" s="25">
        <v>1.67</v>
      </c>
      <c r="J91" s="29">
        <v>1.1499999999999999</v>
      </c>
      <c r="K91" s="19"/>
      <c r="M91" s="26">
        <f t="shared" ref="M91:M99" si="21">(H91-H90)*$D$4</f>
        <v>0.4499999999999984</v>
      </c>
      <c r="N91" s="26">
        <f t="shared" ref="N91:N99" si="22">(H90-I90+H91-I91)/2*E91*(A91-A90)</f>
        <v>0.30000000000000027</v>
      </c>
      <c r="O91" s="27">
        <f t="shared" ref="O91:O99" si="23">(G90-I90+G91-I91)/2*E91*(A91-A90)</f>
        <v>-0.33749999999999997</v>
      </c>
    </row>
    <row r="92" spans="1:29" x14ac:dyDescent="0.3">
      <c r="A92" s="22">
        <v>60</v>
      </c>
      <c r="B92" s="12">
        <f t="shared" si="20"/>
        <v>35.514999999999993</v>
      </c>
      <c r="C92" s="2"/>
      <c r="D92" s="12">
        <v>9</v>
      </c>
      <c r="E92" s="23">
        <v>7.4999999999999997E-2</v>
      </c>
      <c r="F92" s="28">
        <v>1.04</v>
      </c>
      <c r="G92" s="25">
        <v>1.1499999999999999</v>
      </c>
      <c r="H92" s="25">
        <v>1.38</v>
      </c>
      <c r="I92" s="25">
        <v>1.36</v>
      </c>
      <c r="J92" s="29">
        <v>1.23</v>
      </c>
      <c r="K92" s="19"/>
      <c r="M92" s="26">
        <f t="shared" si="21"/>
        <v>-2.6100000000000003</v>
      </c>
      <c r="N92" s="26">
        <f t="shared" si="22"/>
        <v>2.249999999999977E-2</v>
      </c>
      <c r="O92" s="27">
        <f t="shared" si="23"/>
        <v>-0.74250000000000016</v>
      </c>
    </row>
    <row r="93" spans="1:29" x14ac:dyDescent="0.3">
      <c r="A93" s="22">
        <v>120</v>
      </c>
      <c r="B93" s="12">
        <f t="shared" si="20"/>
        <v>30.994999999999994</v>
      </c>
      <c r="C93" s="2">
        <v>9.02</v>
      </c>
      <c r="D93" s="12">
        <v>9</v>
      </c>
      <c r="E93" s="23">
        <v>7.4999999999999997E-2</v>
      </c>
      <c r="F93" s="28">
        <v>1.04</v>
      </c>
      <c r="G93" s="25">
        <v>1.1200000000000001</v>
      </c>
      <c r="H93" s="25">
        <v>1.3</v>
      </c>
      <c r="I93" s="25">
        <v>1.23</v>
      </c>
      <c r="J93" s="29">
        <v>1.24</v>
      </c>
      <c r="K93" s="19">
        <f>((F89-J93)*C93)</f>
        <v>-1.7137999999999995</v>
      </c>
      <c r="M93" s="26">
        <f t="shared" si="21"/>
        <v>-0.71999999999999864</v>
      </c>
      <c r="N93" s="26">
        <f t="shared" si="22"/>
        <v>0.20249999999999968</v>
      </c>
      <c r="O93" s="27">
        <f t="shared" si="23"/>
        <v>-0.72000000000000008</v>
      </c>
    </row>
    <row r="94" spans="1:29" x14ac:dyDescent="0.3">
      <c r="A94" s="22">
        <v>180</v>
      </c>
      <c r="B94" s="12">
        <f t="shared" si="20"/>
        <v>26.474999999999994</v>
      </c>
      <c r="C94" s="2"/>
      <c r="D94" s="12">
        <v>9</v>
      </c>
      <c r="E94" s="23">
        <v>7.4999999999999997E-2</v>
      </c>
      <c r="F94" s="28">
        <v>1.04</v>
      </c>
      <c r="G94" s="25">
        <v>1.0900000000000001</v>
      </c>
      <c r="H94" s="25">
        <v>1.22</v>
      </c>
      <c r="I94" s="25">
        <v>1.2</v>
      </c>
      <c r="J94" s="29">
        <v>1.1200000000000001</v>
      </c>
      <c r="K94" s="19"/>
      <c r="M94" s="26">
        <f t="shared" si="21"/>
        <v>-0.72000000000000064</v>
      </c>
      <c r="N94" s="26">
        <f t="shared" si="22"/>
        <v>0.20250000000000018</v>
      </c>
      <c r="O94" s="27">
        <f t="shared" si="23"/>
        <v>-0.49499999999999938</v>
      </c>
    </row>
    <row r="95" spans="1:29" x14ac:dyDescent="0.3">
      <c r="A95" s="22">
        <v>240</v>
      </c>
      <c r="B95" s="12">
        <f t="shared" si="20"/>
        <v>21.954999999999995</v>
      </c>
      <c r="C95" s="2">
        <v>8.5500000000000007</v>
      </c>
      <c r="D95" s="12">
        <v>9</v>
      </c>
      <c r="E95" s="23">
        <v>6.7500000000000004E-2</v>
      </c>
      <c r="F95" s="28">
        <v>1.04</v>
      </c>
      <c r="G95" s="25">
        <v>1.1100000000000001</v>
      </c>
      <c r="H95" s="25">
        <v>1.18</v>
      </c>
      <c r="I95" s="25">
        <v>1.19</v>
      </c>
      <c r="J95" s="29">
        <v>1.1399999999999999</v>
      </c>
      <c r="K95" s="19">
        <f>((F89-J95)*C95)</f>
        <v>-0.76949999999999885</v>
      </c>
      <c r="M95" s="26">
        <f t="shared" si="21"/>
        <v>-0.36000000000000032</v>
      </c>
      <c r="N95" s="26">
        <f t="shared" si="22"/>
        <v>2.0250000000000021E-2</v>
      </c>
      <c r="O95" s="27">
        <f t="shared" si="23"/>
        <v>-0.38474999999999948</v>
      </c>
    </row>
    <row r="96" spans="1:29" x14ac:dyDescent="0.3">
      <c r="A96" s="22">
        <v>300</v>
      </c>
      <c r="B96" s="12">
        <f t="shared" si="20"/>
        <v>17.884999999999994</v>
      </c>
      <c r="C96" s="2"/>
      <c r="D96" s="12">
        <v>9</v>
      </c>
      <c r="E96" s="23">
        <v>6.7500000000000004E-2</v>
      </c>
      <c r="F96" s="24">
        <v>1.04</v>
      </c>
      <c r="G96" s="25">
        <v>1.0900000000000001</v>
      </c>
      <c r="H96" s="25">
        <v>1.1399999999999999</v>
      </c>
      <c r="I96" s="25">
        <v>1.1499999999999999</v>
      </c>
      <c r="J96" s="29">
        <v>1.1200000000000001</v>
      </c>
      <c r="K96" s="19"/>
      <c r="M96" s="26">
        <f t="shared" si="21"/>
        <v>-0.36000000000000032</v>
      </c>
      <c r="N96" s="26">
        <f t="shared" si="22"/>
        <v>-4.0500000000000043E-2</v>
      </c>
      <c r="O96" s="27">
        <f t="shared" si="23"/>
        <v>-0.28349999999999936</v>
      </c>
    </row>
    <row r="97" spans="1:15" x14ac:dyDescent="0.3">
      <c r="A97" s="22">
        <v>360</v>
      </c>
      <c r="B97" s="12">
        <f t="shared" si="20"/>
        <v>13.814999999999994</v>
      </c>
      <c r="C97" s="2">
        <v>8.76</v>
      </c>
      <c r="D97" s="12">
        <v>9</v>
      </c>
      <c r="E97" s="23">
        <v>6.7500000000000004E-2</v>
      </c>
      <c r="F97" s="24">
        <v>1.04</v>
      </c>
      <c r="G97" s="25">
        <v>1.07</v>
      </c>
      <c r="H97" s="60">
        <v>1.1000000000000001</v>
      </c>
      <c r="I97" s="25">
        <v>1.1100000000000001</v>
      </c>
      <c r="J97" s="29">
        <v>1.1000000000000001</v>
      </c>
      <c r="K97" s="19">
        <f>((AVERAGE(F96,F97)-J97)*C97)</f>
        <v>-0.5256000000000004</v>
      </c>
      <c r="M97" s="26">
        <f t="shared" si="21"/>
        <v>-0.35999999999999832</v>
      </c>
      <c r="N97" s="26">
        <f t="shared" si="22"/>
        <v>-4.0500000000000043E-2</v>
      </c>
      <c r="O97" s="27">
        <f t="shared" si="23"/>
        <v>-0.20249999999999974</v>
      </c>
    </row>
    <row r="98" spans="1:15" x14ac:dyDescent="0.3">
      <c r="A98" s="22">
        <v>420</v>
      </c>
      <c r="B98" s="12">
        <f t="shared" si="20"/>
        <v>9.7449999999999939</v>
      </c>
      <c r="C98" s="2"/>
      <c r="D98" s="12">
        <v>9</v>
      </c>
      <c r="E98" s="23">
        <v>6.7500000000000004E-2</v>
      </c>
      <c r="F98" s="24">
        <v>1.05</v>
      </c>
      <c r="G98" s="25">
        <v>1.05</v>
      </c>
      <c r="H98" s="61">
        <v>1.8</v>
      </c>
      <c r="I98" s="25">
        <v>1.0900000000000001</v>
      </c>
      <c r="J98" s="29">
        <v>1.0900000000000001</v>
      </c>
      <c r="K98" s="19"/>
      <c r="M98" s="26">
        <f t="shared" si="21"/>
        <v>6.3</v>
      </c>
      <c r="N98" s="26">
        <f t="shared" si="22"/>
        <v>1.4175</v>
      </c>
      <c r="O98" s="27">
        <f t="shared" si="23"/>
        <v>-0.16200000000000017</v>
      </c>
    </row>
    <row r="99" spans="1:15" x14ac:dyDescent="0.3">
      <c r="A99" s="31">
        <v>480</v>
      </c>
      <c r="B99" s="32">
        <v>4.75</v>
      </c>
      <c r="C99" s="32">
        <v>8.3000000000000007</v>
      </c>
      <c r="D99" s="33">
        <v>9</v>
      </c>
      <c r="E99" s="34">
        <v>6.7500000000000004E-2</v>
      </c>
      <c r="F99" s="35">
        <v>1.03</v>
      </c>
      <c r="G99" s="36">
        <v>1.04</v>
      </c>
      <c r="H99" s="36">
        <v>1.07</v>
      </c>
      <c r="I99" s="36">
        <v>1.07</v>
      </c>
      <c r="J99" s="37">
        <v>1.08</v>
      </c>
      <c r="K99" s="38">
        <f>((AVERAGE(F97,F98,F99)-J99)*C99)</f>
        <v>-0.33200000000000035</v>
      </c>
      <c r="L99" s="39"/>
      <c r="M99" s="39">
        <f t="shared" si="21"/>
        <v>-6.57</v>
      </c>
      <c r="N99" s="39">
        <f t="shared" si="22"/>
        <v>1.4377500000000001</v>
      </c>
      <c r="O99" s="40">
        <f t="shared" si="23"/>
        <v>-0.14175000000000013</v>
      </c>
    </row>
    <row r="100" spans="1:15" x14ac:dyDescent="0.3">
      <c r="C100" s="12" t="s">
        <v>17</v>
      </c>
      <c r="K100" s="42">
        <f>SUM(K93:K99)</f>
        <v>-3.3408999999999991</v>
      </c>
      <c r="L100" s="42"/>
      <c r="M100" s="42">
        <f>SUM(M90:M99)</f>
        <v>-5.3999999999999995</v>
      </c>
      <c r="N100" s="43">
        <f>SUM(N90:N99)</f>
        <v>3.8220000000000001</v>
      </c>
      <c r="O100" s="43">
        <f>SUM(O90:O99)</f>
        <v>-3.4694999999999983</v>
      </c>
    </row>
    <row r="101" spans="1:15" x14ac:dyDescent="0.3">
      <c r="K101" s="44">
        <f>(B89*F89)-(B99*F99)-(C93*J93)-(C95*J95)-(C97*J97)-(C99*J99)-((0.08*AVERAGE(F89:F99))+(0.22*AVERAGE(H89:H99))+(0.2*AVERAGE(J90:J99)))</f>
        <v>-3.0351727272727276</v>
      </c>
      <c r="L101" s="214"/>
      <c r="M101" s="45">
        <f>(H99-H89)*$D$4</f>
        <v>-5.3999999999999986</v>
      </c>
      <c r="N101" s="26">
        <f>K100-M100</f>
        <v>2.0591000000000004</v>
      </c>
    </row>
    <row r="103" spans="1:15" s="2" customFormat="1" x14ac:dyDescent="0.3">
      <c r="A103" s="1" t="s">
        <v>23</v>
      </c>
      <c r="G103" s="1"/>
      <c r="H103" s="1"/>
      <c r="I103" s="1"/>
      <c r="J103" s="1"/>
      <c r="K103" s="3"/>
      <c r="L103" s="3"/>
      <c r="M103" s="3"/>
      <c r="N103" s="3"/>
      <c r="O103" s="3"/>
    </row>
    <row r="104" spans="1:15" ht="41.4" x14ac:dyDescent="0.3">
      <c r="A104" s="4" t="s">
        <v>1</v>
      </c>
      <c r="B104" s="5" t="s">
        <v>2</v>
      </c>
      <c r="C104" s="5" t="s">
        <v>3</v>
      </c>
      <c r="D104" s="5" t="s">
        <v>4</v>
      </c>
      <c r="E104" s="5" t="s">
        <v>5</v>
      </c>
      <c r="F104" s="6" t="s">
        <v>6</v>
      </c>
      <c r="G104" s="7" t="s">
        <v>7</v>
      </c>
      <c r="H104" s="7" t="s">
        <v>8</v>
      </c>
      <c r="I104" s="7" t="s">
        <v>9</v>
      </c>
      <c r="J104" s="8" t="s">
        <v>10</v>
      </c>
      <c r="K104" s="9" t="s">
        <v>11</v>
      </c>
      <c r="L104" s="10"/>
      <c r="M104" s="10"/>
      <c r="N104" s="10"/>
      <c r="O104" s="11"/>
    </row>
    <row r="105" spans="1:15" x14ac:dyDescent="0.3">
      <c r="A105" s="13"/>
      <c r="B105" s="14"/>
      <c r="C105" s="14"/>
      <c r="D105" s="14"/>
      <c r="E105" s="14"/>
      <c r="F105" s="16">
        <v>6.9444444444444447E-4</v>
      </c>
      <c r="G105" s="17">
        <v>1.3888888888888889E-3</v>
      </c>
      <c r="H105" s="17">
        <v>2.0833333333333333E-3</v>
      </c>
      <c r="I105" s="17">
        <v>2.7777777777777779E-3</v>
      </c>
      <c r="J105" s="18">
        <v>3.472222222222222E-3</v>
      </c>
      <c r="K105" s="19" t="s">
        <v>12</v>
      </c>
      <c r="M105" s="20" t="s">
        <v>13</v>
      </c>
      <c r="N105" s="20" t="s">
        <v>14</v>
      </c>
      <c r="O105" s="21" t="s">
        <v>15</v>
      </c>
    </row>
    <row r="106" spans="1:15" x14ac:dyDescent="0.3">
      <c r="A106" s="22">
        <v>0</v>
      </c>
      <c r="B106" s="2">
        <v>40</v>
      </c>
      <c r="C106" s="2">
        <v>0</v>
      </c>
      <c r="D106" s="12">
        <v>9</v>
      </c>
      <c r="E106" s="23">
        <v>6.7500000000000004E-2</v>
      </c>
      <c r="F106" s="24">
        <v>0.67</v>
      </c>
      <c r="G106" s="25"/>
      <c r="H106" s="25">
        <v>0.24</v>
      </c>
      <c r="I106" s="25"/>
      <c r="J106" s="29"/>
      <c r="K106" s="19"/>
      <c r="O106" s="27"/>
    </row>
    <row r="107" spans="1:15" x14ac:dyDescent="0.3">
      <c r="A107" s="22">
        <v>10</v>
      </c>
      <c r="B107" s="12">
        <f t="shared" ref="B107:B115" si="24">B106-(E106*(A107-A106))-0.02</f>
        <v>39.305</v>
      </c>
      <c r="C107" s="2"/>
      <c r="D107" s="12">
        <v>9</v>
      </c>
      <c r="E107" s="23">
        <v>7.4999999999999997E-2</v>
      </c>
      <c r="F107" s="28">
        <v>0.67</v>
      </c>
      <c r="G107" s="25">
        <v>0.51</v>
      </c>
      <c r="H107" s="25">
        <v>0.23</v>
      </c>
      <c r="I107" s="25">
        <v>0.14000000000000001</v>
      </c>
      <c r="J107" s="29">
        <v>0.37</v>
      </c>
      <c r="K107" s="19"/>
      <c r="M107" s="26">
        <f>(H107-H106)*$D$4</f>
        <v>-8.999999999999983E-2</v>
      </c>
      <c r="N107" s="26">
        <f>(H107-I107)*E107*(A107-A106)</f>
        <v>6.7500000000000004E-2</v>
      </c>
      <c r="O107" s="27">
        <f>(G107-I107)*E107*(A107-A106)</f>
        <v>0.27750000000000002</v>
      </c>
    </row>
    <row r="108" spans="1:15" x14ac:dyDescent="0.3">
      <c r="A108" s="22">
        <v>30</v>
      </c>
      <c r="B108" s="12">
        <f t="shared" si="24"/>
        <v>37.784999999999997</v>
      </c>
      <c r="C108" s="2"/>
      <c r="D108" s="12">
        <v>9</v>
      </c>
      <c r="E108" s="23">
        <v>7.4999999999999997E-2</v>
      </c>
      <c r="F108" s="28">
        <v>0.66</v>
      </c>
      <c r="G108" s="25">
        <v>0.51</v>
      </c>
      <c r="H108" s="25">
        <v>0.25</v>
      </c>
      <c r="I108" s="25">
        <v>0.22</v>
      </c>
      <c r="J108" s="29">
        <v>0.37</v>
      </c>
      <c r="K108" s="19"/>
      <c r="M108" s="26">
        <f t="shared" ref="M108:M116" si="25">(H108-H107)*$D$4</f>
        <v>0.17999999999999991</v>
      </c>
      <c r="N108" s="26">
        <f t="shared" ref="N108:N116" si="26">(H107-I107+H108-I108)/2*E108*(A108-A107)</f>
        <v>8.9999999999999969E-2</v>
      </c>
      <c r="O108" s="27">
        <f t="shared" ref="O108:O116" si="27">(G107-I107+G108-I108)/2*E108*(A108-A107)</f>
        <v>0.495</v>
      </c>
    </row>
    <row r="109" spans="1:15" x14ac:dyDescent="0.3">
      <c r="A109" s="22">
        <v>60</v>
      </c>
      <c r="B109" s="12">
        <f t="shared" si="24"/>
        <v>35.514999999999993</v>
      </c>
      <c r="C109" s="2"/>
      <c r="D109" s="12">
        <v>9</v>
      </c>
      <c r="E109" s="23">
        <v>7.4999999999999997E-2</v>
      </c>
      <c r="F109" s="28">
        <v>0.65</v>
      </c>
      <c r="G109" s="25">
        <v>0.53</v>
      </c>
      <c r="H109" s="25">
        <v>0.35</v>
      </c>
      <c r="I109" s="25">
        <v>0.28999999999999998</v>
      </c>
      <c r="J109" s="29">
        <v>0.37</v>
      </c>
      <c r="K109" s="19"/>
      <c r="M109" s="26">
        <f t="shared" si="25"/>
        <v>0.8999999999999998</v>
      </c>
      <c r="N109" s="26">
        <f t="shared" si="26"/>
        <v>0.10125000000000002</v>
      </c>
      <c r="O109" s="27">
        <f t="shared" si="27"/>
        <v>0.59625000000000006</v>
      </c>
    </row>
    <row r="110" spans="1:15" x14ac:dyDescent="0.3">
      <c r="A110" s="22">
        <v>120</v>
      </c>
      <c r="B110" s="12">
        <f t="shared" si="24"/>
        <v>30.994999999999994</v>
      </c>
      <c r="C110" s="2">
        <v>9.02</v>
      </c>
      <c r="D110" s="12">
        <v>9</v>
      </c>
      <c r="E110" s="23">
        <v>7.4999999999999997E-2</v>
      </c>
      <c r="F110" s="28">
        <v>0.65</v>
      </c>
      <c r="G110" s="25">
        <v>0.56999999999999995</v>
      </c>
      <c r="H110" s="25">
        <v>0.44</v>
      </c>
      <c r="I110" s="25">
        <v>0.43</v>
      </c>
      <c r="J110" s="29">
        <v>0.38</v>
      </c>
      <c r="K110" s="19">
        <f>((F106-J110)*C110)</f>
        <v>2.6158000000000001</v>
      </c>
      <c r="M110" s="26">
        <f t="shared" si="25"/>
        <v>0.81000000000000028</v>
      </c>
      <c r="N110" s="26">
        <f t="shared" si="26"/>
        <v>0.1575</v>
      </c>
      <c r="O110" s="27">
        <f t="shared" si="27"/>
        <v>0.85500000000000009</v>
      </c>
    </row>
    <row r="111" spans="1:15" x14ac:dyDescent="0.3">
      <c r="A111" s="22">
        <v>180</v>
      </c>
      <c r="B111" s="12">
        <f t="shared" si="24"/>
        <v>26.474999999999994</v>
      </c>
      <c r="C111" s="2"/>
      <c r="D111" s="12">
        <v>9</v>
      </c>
      <c r="E111" s="23">
        <v>7.4999999999999997E-2</v>
      </c>
      <c r="F111" s="28">
        <v>0.65</v>
      </c>
      <c r="G111" s="25">
        <v>0.63</v>
      </c>
      <c r="H111" s="25">
        <v>0.48</v>
      </c>
      <c r="I111" s="25">
        <v>0.44</v>
      </c>
      <c r="J111" s="29">
        <v>0.53</v>
      </c>
      <c r="K111" s="19"/>
      <c r="M111" s="26">
        <f t="shared" si="25"/>
        <v>0.35999999999999982</v>
      </c>
      <c r="N111" s="26">
        <f t="shared" si="26"/>
        <v>0.11249999999999998</v>
      </c>
      <c r="O111" s="27">
        <f t="shared" si="27"/>
        <v>0.74250000000000005</v>
      </c>
    </row>
    <row r="112" spans="1:15" x14ac:dyDescent="0.3">
      <c r="A112" s="22">
        <v>240</v>
      </c>
      <c r="B112" s="12">
        <f t="shared" si="24"/>
        <v>21.954999999999995</v>
      </c>
      <c r="C112" s="2">
        <v>8.5500000000000007</v>
      </c>
      <c r="D112" s="12">
        <v>9</v>
      </c>
      <c r="E112" s="23">
        <v>6.7500000000000004E-2</v>
      </c>
      <c r="F112" s="28">
        <v>0.65</v>
      </c>
      <c r="G112" s="25">
        <v>0.56999999999999995</v>
      </c>
      <c r="H112" s="25">
        <v>0.5</v>
      </c>
      <c r="I112" s="25">
        <v>0.53</v>
      </c>
      <c r="J112" s="29">
        <v>0.56999999999999995</v>
      </c>
      <c r="K112" s="19">
        <f>((F106-J112)*C112)</f>
        <v>0.85500000000000087</v>
      </c>
      <c r="M112" s="26">
        <f t="shared" si="25"/>
        <v>0.18000000000000016</v>
      </c>
      <c r="N112" s="26">
        <f t="shared" si="26"/>
        <v>2.0250000000000021E-2</v>
      </c>
      <c r="O112" s="27">
        <f t="shared" si="27"/>
        <v>0.46575</v>
      </c>
    </row>
    <row r="113" spans="1:15" x14ac:dyDescent="0.3">
      <c r="A113" s="22">
        <v>300</v>
      </c>
      <c r="B113" s="12">
        <f t="shared" si="24"/>
        <v>17.884999999999994</v>
      </c>
      <c r="C113" s="2"/>
      <c r="D113" s="12">
        <v>9</v>
      </c>
      <c r="E113" s="23">
        <v>6.7500000000000004E-2</v>
      </c>
      <c r="F113" s="24">
        <v>0.61</v>
      </c>
      <c r="G113" s="25">
        <v>0.6</v>
      </c>
      <c r="H113" s="25">
        <v>0.56999999999999995</v>
      </c>
      <c r="I113" s="25">
        <v>0.57999999999999996</v>
      </c>
      <c r="J113" s="29">
        <v>0.61</v>
      </c>
      <c r="K113" s="19"/>
      <c r="M113" s="26">
        <f t="shared" si="25"/>
        <v>0.62999999999999956</v>
      </c>
      <c r="N113" s="26">
        <f t="shared" si="26"/>
        <v>-8.1000000000000086E-2</v>
      </c>
      <c r="O113" s="27">
        <f t="shared" si="27"/>
        <v>0.12149999999999989</v>
      </c>
    </row>
    <row r="114" spans="1:15" x14ac:dyDescent="0.3">
      <c r="A114" s="22">
        <v>360</v>
      </c>
      <c r="B114" s="12">
        <f t="shared" si="24"/>
        <v>13.814999999999994</v>
      </c>
      <c r="C114" s="2">
        <v>8.76</v>
      </c>
      <c r="D114" s="12">
        <v>9</v>
      </c>
      <c r="E114" s="23">
        <v>6.7500000000000004E-2</v>
      </c>
      <c r="F114" s="24">
        <v>0.71</v>
      </c>
      <c r="G114" s="25">
        <v>0.66</v>
      </c>
      <c r="H114" s="25">
        <v>0.57999999999999996</v>
      </c>
      <c r="I114" s="25">
        <v>0.56999999999999995</v>
      </c>
      <c r="J114" s="29">
        <v>0.64</v>
      </c>
      <c r="K114" s="19">
        <f>((AVERAGE(F113,F114)-J114)*C114)</f>
        <v>0.17519999999999919</v>
      </c>
      <c r="M114" s="26">
        <f t="shared" si="25"/>
        <v>9.000000000000008E-2</v>
      </c>
      <c r="N114" s="26">
        <f t="shared" si="26"/>
        <v>0</v>
      </c>
      <c r="O114" s="27">
        <f t="shared" si="27"/>
        <v>0.22275000000000023</v>
      </c>
    </row>
    <row r="115" spans="1:15" x14ac:dyDescent="0.3">
      <c r="A115" s="22">
        <v>420</v>
      </c>
      <c r="B115" s="12">
        <f t="shared" si="24"/>
        <v>9.7449999999999939</v>
      </c>
      <c r="C115" s="2"/>
      <c r="D115" s="12">
        <v>9</v>
      </c>
      <c r="E115" s="23">
        <v>6.7500000000000004E-2</v>
      </c>
      <c r="F115" s="24">
        <v>0.72</v>
      </c>
      <c r="G115" s="25">
        <v>0.65</v>
      </c>
      <c r="H115" s="25">
        <v>0.7</v>
      </c>
      <c r="I115" s="25">
        <v>0.56999999999999995</v>
      </c>
      <c r="J115" s="29">
        <v>0.65</v>
      </c>
      <c r="K115" s="19"/>
      <c r="M115" s="26">
        <f t="shared" si="25"/>
        <v>1.08</v>
      </c>
      <c r="N115" s="26">
        <f t="shared" si="26"/>
        <v>0.28350000000000003</v>
      </c>
      <c r="O115" s="27">
        <f t="shared" si="27"/>
        <v>0.34425000000000033</v>
      </c>
    </row>
    <row r="116" spans="1:15" x14ac:dyDescent="0.3">
      <c r="A116" s="31">
        <v>480</v>
      </c>
      <c r="B116" s="32">
        <v>4.75</v>
      </c>
      <c r="C116" s="32">
        <v>8.3000000000000007</v>
      </c>
      <c r="D116" s="33">
        <v>9</v>
      </c>
      <c r="E116" s="34">
        <v>6.7500000000000004E-2</v>
      </c>
      <c r="F116" s="35">
        <v>0.68</v>
      </c>
      <c r="G116" s="36">
        <v>0.68</v>
      </c>
      <c r="H116" s="36">
        <v>0.66</v>
      </c>
      <c r="I116" s="36">
        <v>0.66</v>
      </c>
      <c r="J116" s="37">
        <v>0.68</v>
      </c>
      <c r="K116" s="38">
        <f>((AVERAGE(F114,F115,F116)-J116)*C116)</f>
        <v>0.19366666666666563</v>
      </c>
      <c r="L116" s="39"/>
      <c r="M116" s="39">
        <f t="shared" si="25"/>
        <v>-0.35999999999999932</v>
      </c>
      <c r="N116" s="39">
        <f t="shared" si="26"/>
        <v>0.26325000000000004</v>
      </c>
      <c r="O116" s="40">
        <f t="shared" si="27"/>
        <v>0.20250000000000021</v>
      </c>
    </row>
    <row r="117" spans="1:15" x14ac:dyDescent="0.3">
      <c r="C117" s="12" t="s">
        <v>17</v>
      </c>
      <c r="K117" s="42">
        <f>SUM(K110:K116)</f>
        <v>3.8396666666666661</v>
      </c>
      <c r="L117" s="42"/>
      <c r="M117" s="42">
        <f>SUM(M107:M116)</f>
        <v>3.7800000000000002</v>
      </c>
      <c r="N117" s="43">
        <f>SUM(N107:N116)</f>
        <v>1.0147499999999998</v>
      </c>
      <c r="O117" s="43">
        <f>SUM(O107:O116)</f>
        <v>4.3230000000000013</v>
      </c>
    </row>
    <row r="118" spans="1:15" x14ac:dyDescent="0.3">
      <c r="K118" s="44">
        <f>(B106*F106)-(B116*F116)-(C110*J110)-(C112*J112)-(C114*J114)-(C116*J116)-((0.08*AVERAGE(F106:F116))+(0.22*AVERAGE(H106:H116))+(0.2*AVERAGE(J107:J116)))</f>
        <v>3.7618636363636369</v>
      </c>
      <c r="L118" s="214"/>
      <c r="M118" s="45">
        <f>(H116-H106)*$D$4</f>
        <v>3.7800000000000002</v>
      </c>
      <c r="N118" s="26">
        <f>K117-M117</f>
        <v>5.9666666666665868E-2</v>
      </c>
    </row>
    <row r="120" spans="1:15" x14ac:dyDescent="0.3">
      <c r="A120" s="62" t="s">
        <v>24</v>
      </c>
      <c r="G120" s="62"/>
      <c r="H120" s="62"/>
      <c r="I120" s="62"/>
      <c r="J120" s="62"/>
    </row>
    <row r="121" spans="1:15" ht="41.4" x14ac:dyDescent="0.3">
      <c r="A121" s="4" t="s">
        <v>1</v>
      </c>
      <c r="B121" s="5" t="s">
        <v>2</v>
      </c>
      <c r="C121" s="5" t="s">
        <v>3</v>
      </c>
      <c r="D121" s="5" t="s">
        <v>4</v>
      </c>
      <c r="E121" s="5" t="s">
        <v>5</v>
      </c>
      <c r="F121" s="6" t="s">
        <v>6</v>
      </c>
      <c r="G121" s="7" t="s">
        <v>7</v>
      </c>
      <c r="H121" s="7" t="s">
        <v>8</v>
      </c>
      <c r="I121" s="7" t="s">
        <v>9</v>
      </c>
      <c r="J121" s="8" t="s">
        <v>10</v>
      </c>
      <c r="K121" s="9" t="s">
        <v>11</v>
      </c>
      <c r="L121" s="10"/>
      <c r="M121" s="10"/>
      <c r="N121" s="10"/>
      <c r="O121" s="11"/>
    </row>
    <row r="122" spans="1:15" x14ac:dyDescent="0.3">
      <c r="A122" s="13"/>
      <c r="B122" s="14"/>
      <c r="C122" s="14"/>
      <c r="D122" s="14"/>
      <c r="E122" s="14"/>
      <c r="F122" s="16">
        <v>6.9444444444444447E-4</v>
      </c>
      <c r="G122" s="17">
        <v>1.3888888888888889E-3</v>
      </c>
      <c r="H122" s="17">
        <v>2.0833333333333333E-3</v>
      </c>
      <c r="I122" s="17">
        <v>2.7777777777777779E-3</v>
      </c>
      <c r="J122" s="18">
        <v>3.472222222222222E-3</v>
      </c>
      <c r="K122" s="19" t="s">
        <v>12</v>
      </c>
      <c r="M122" s="20" t="s">
        <v>13</v>
      </c>
      <c r="N122" s="20" t="s">
        <v>14</v>
      </c>
      <c r="O122" s="21" t="s">
        <v>15</v>
      </c>
    </row>
    <row r="123" spans="1:15" x14ac:dyDescent="0.3">
      <c r="A123" s="22">
        <v>0</v>
      </c>
      <c r="B123" s="2">
        <v>40</v>
      </c>
      <c r="C123" s="2">
        <v>0</v>
      </c>
      <c r="D123" s="12">
        <v>9</v>
      </c>
      <c r="E123" s="23">
        <v>6.7500000000000004E-2</v>
      </c>
      <c r="F123" s="63">
        <v>2.02</v>
      </c>
      <c r="G123" s="61"/>
      <c r="H123" s="61">
        <v>0.01</v>
      </c>
      <c r="I123" s="61"/>
      <c r="J123" s="64"/>
      <c r="K123" s="19"/>
      <c r="O123" s="27"/>
    </row>
    <row r="124" spans="1:15" x14ac:dyDescent="0.3">
      <c r="A124" s="22">
        <v>10</v>
      </c>
      <c r="B124" s="12">
        <f t="shared" ref="B124:B132" si="28">B123-(E123*(A124-A123))-0.02</f>
        <v>39.305</v>
      </c>
      <c r="C124" s="2"/>
      <c r="D124" s="12">
        <v>9</v>
      </c>
      <c r="E124" s="23">
        <v>7.4999999999999997E-2</v>
      </c>
      <c r="F124" s="65">
        <v>2.04</v>
      </c>
      <c r="G124" s="61">
        <v>1.34</v>
      </c>
      <c r="H124" s="61">
        <v>0.01</v>
      </c>
      <c r="I124" s="61">
        <v>0.1</v>
      </c>
      <c r="J124" s="64">
        <v>0.97</v>
      </c>
      <c r="K124" s="19"/>
      <c r="M124" s="26">
        <f>(H124-H123)*$D$4</f>
        <v>0</v>
      </c>
      <c r="N124" s="26">
        <f>(H124-I124)*E124*(A124-A123)</f>
        <v>-6.7500000000000004E-2</v>
      </c>
      <c r="O124" s="27">
        <f>(G124-I124)*E124*(A124-A123)</f>
        <v>0.92999999999999994</v>
      </c>
    </row>
    <row r="125" spans="1:15" x14ac:dyDescent="0.3">
      <c r="A125" s="22">
        <v>30</v>
      </c>
      <c r="B125" s="12">
        <f t="shared" si="28"/>
        <v>37.784999999999997</v>
      </c>
      <c r="C125" s="2"/>
      <c r="D125" s="12">
        <v>9</v>
      </c>
      <c r="E125" s="23">
        <v>7.4999999999999997E-2</v>
      </c>
      <c r="F125" s="65">
        <v>2.06</v>
      </c>
      <c r="G125" s="61">
        <v>1.34</v>
      </c>
      <c r="H125" s="61">
        <v>0.03</v>
      </c>
      <c r="I125" s="61">
        <v>0.01</v>
      </c>
      <c r="J125" s="64">
        <v>0.85</v>
      </c>
      <c r="K125" s="19"/>
      <c r="M125" s="26">
        <f t="shared" ref="M125:M133" si="29">(H125-H124)*$D$4</f>
        <v>0.17999999999999997</v>
      </c>
      <c r="N125" s="26">
        <f t="shared" ref="N125:N133" si="30">(H124-I124+H125-I125)/2*E125*(A125-A124)</f>
        <v>-5.2500000000000005E-2</v>
      </c>
      <c r="O125" s="27">
        <f t="shared" ref="O125:O133" si="31">(G124-I124+G125-I125)/2*E125*(A125-A124)</f>
        <v>1.9275</v>
      </c>
    </row>
    <row r="126" spans="1:15" x14ac:dyDescent="0.3">
      <c r="A126" s="22">
        <v>60</v>
      </c>
      <c r="B126" s="12">
        <f t="shared" si="28"/>
        <v>35.514999999999993</v>
      </c>
      <c r="C126" s="2"/>
      <c r="D126" s="12">
        <v>9</v>
      </c>
      <c r="E126" s="23">
        <v>7.4999999999999997E-2</v>
      </c>
      <c r="F126" s="65">
        <v>2.08</v>
      </c>
      <c r="G126" s="61">
        <v>1.29</v>
      </c>
      <c r="H126" s="61">
        <v>0.61</v>
      </c>
      <c r="I126" s="61">
        <v>0.03</v>
      </c>
      <c r="J126" s="64">
        <v>0.83</v>
      </c>
      <c r="K126" s="19"/>
      <c r="M126" s="26">
        <f t="shared" si="29"/>
        <v>5.22</v>
      </c>
      <c r="N126" s="26">
        <f t="shared" si="30"/>
        <v>0.67499999999999993</v>
      </c>
      <c r="O126" s="27">
        <f t="shared" si="31"/>
        <v>2.9137500000000003</v>
      </c>
    </row>
    <row r="127" spans="1:15" x14ac:dyDescent="0.3">
      <c r="A127" s="22">
        <v>120</v>
      </c>
      <c r="B127" s="12">
        <f t="shared" si="28"/>
        <v>30.994999999999994</v>
      </c>
      <c r="C127" s="2">
        <v>9.02</v>
      </c>
      <c r="D127" s="12">
        <v>9</v>
      </c>
      <c r="E127" s="23">
        <v>7.4999999999999997E-2</v>
      </c>
      <c r="F127" s="65">
        <v>2.1</v>
      </c>
      <c r="G127" s="61">
        <v>1.4</v>
      </c>
      <c r="H127" s="61">
        <v>0.86</v>
      </c>
      <c r="I127" s="61">
        <v>0.84</v>
      </c>
      <c r="J127" s="64">
        <v>0.3</v>
      </c>
      <c r="K127" s="19">
        <f>((F123-J127)*C127)</f>
        <v>15.514399999999998</v>
      </c>
      <c r="M127" s="26">
        <f t="shared" si="29"/>
        <v>2.25</v>
      </c>
      <c r="N127" s="26">
        <f t="shared" si="30"/>
        <v>1.3499999999999999</v>
      </c>
      <c r="O127" s="27">
        <f t="shared" si="31"/>
        <v>4.0950000000000006</v>
      </c>
    </row>
    <row r="128" spans="1:15" x14ac:dyDescent="0.3">
      <c r="A128" s="22">
        <v>180</v>
      </c>
      <c r="B128" s="12">
        <f t="shared" si="28"/>
        <v>26.474999999999994</v>
      </c>
      <c r="C128" s="2"/>
      <c r="D128" s="12">
        <v>9</v>
      </c>
      <c r="E128" s="23">
        <v>7.4999999999999997E-2</v>
      </c>
      <c r="F128" s="65">
        <v>2.15</v>
      </c>
      <c r="G128" s="61">
        <v>1.62</v>
      </c>
      <c r="H128" s="61">
        <v>1.07</v>
      </c>
      <c r="I128" s="61">
        <v>0.74</v>
      </c>
      <c r="J128" s="64">
        <v>1.1399999999999999</v>
      </c>
      <c r="K128" s="19"/>
      <c r="M128" s="26">
        <f t="shared" si="29"/>
        <v>1.8900000000000006</v>
      </c>
      <c r="N128" s="26">
        <f t="shared" si="30"/>
        <v>0.7875000000000002</v>
      </c>
      <c r="O128" s="27">
        <f t="shared" si="31"/>
        <v>3.24</v>
      </c>
    </row>
    <row r="129" spans="1:15" x14ac:dyDescent="0.3">
      <c r="A129" s="22">
        <v>240</v>
      </c>
      <c r="B129" s="12">
        <f t="shared" si="28"/>
        <v>21.954999999999995</v>
      </c>
      <c r="C129" s="2">
        <v>8.5500000000000007</v>
      </c>
      <c r="D129" s="12">
        <v>9</v>
      </c>
      <c r="E129" s="23">
        <v>6.7500000000000004E-2</v>
      </c>
      <c r="F129" s="65">
        <v>2.2000000000000002</v>
      </c>
      <c r="G129" s="61">
        <v>1.64</v>
      </c>
      <c r="H129" s="61">
        <v>1.32</v>
      </c>
      <c r="I129" s="61">
        <v>1.1000000000000001</v>
      </c>
      <c r="J129" s="64">
        <v>1.27</v>
      </c>
      <c r="K129" s="19">
        <f>((F123-J129)*C129)</f>
        <v>6.4125000000000005</v>
      </c>
      <c r="M129" s="26">
        <f t="shared" si="29"/>
        <v>2.25</v>
      </c>
      <c r="N129" s="26">
        <f t="shared" si="30"/>
        <v>1.1137500000000002</v>
      </c>
      <c r="O129" s="27">
        <f t="shared" si="31"/>
        <v>2.8755000000000002</v>
      </c>
    </row>
    <row r="130" spans="1:15" x14ac:dyDescent="0.3">
      <c r="A130" s="22">
        <v>300</v>
      </c>
      <c r="B130" s="12">
        <f t="shared" si="28"/>
        <v>17.884999999999994</v>
      </c>
      <c r="C130" s="2"/>
      <c r="D130" s="12">
        <v>9</v>
      </c>
      <c r="E130" s="23">
        <v>6.7500000000000004E-2</v>
      </c>
      <c r="F130" s="63">
        <v>2.2000000000000002</v>
      </c>
      <c r="G130" s="61">
        <v>1.87</v>
      </c>
      <c r="H130" s="61">
        <v>1.6</v>
      </c>
      <c r="I130" s="61">
        <v>1.44</v>
      </c>
      <c r="J130" s="64">
        <v>1.64</v>
      </c>
      <c r="K130" s="19"/>
      <c r="M130" s="26">
        <f t="shared" si="29"/>
        <v>2.5200000000000005</v>
      </c>
      <c r="N130" s="26">
        <f t="shared" si="30"/>
        <v>0.76950000000000029</v>
      </c>
      <c r="O130" s="27">
        <f t="shared" si="31"/>
        <v>1.9642500000000005</v>
      </c>
    </row>
    <row r="131" spans="1:15" x14ac:dyDescent="0.3">
      <c r="A131" s="22">
        <v>360</v>
      </c>
      <c r="B131" s="12">
        <f t="shared" si="28"/>
        <v>13.814999999999994</v>
      </c>
      <c r="C131" s="2">
        <v>8.76</v>
      </c>
      <c r="D131" s="12">
        <v>9</v>
      </c>
      <c r="E131" s="23">
        <v>6.7500000000000004E-2</v>
      </c>
      <c r="F131" s="63">
        <v>2.19</v>
      </c>
      <c r="G131" s="61">
        <v>1.98</v>
      </c>
      <c r="H131" s="61">
        <v>1.8</v>
      </c>
      <c r="I131" s="61">
        <v>1.59</v>
      </c>
      <c r="J131" s="64">
        <v>1.74</v>
      </c>
      <c r="K131" s="19">
        <f>((AVERAGE(F130,F131)-J131)*C131)</f>
        <v>3.9858000000000025</v>
      </c>
      <c r="M131" s="26">
        <f t="shared" si="29"/>
        <v>1.7999999999999996</v>
      </c>
      <c r="N131" s="26">
        <f t="shared" si="30"/>
        <v>0.74925000000000019</v>
      </c>
      <c r="O131" s="27">
        <f t="shared" si="31"/>
        <v>1.6605000000000003</v>
      </c>
    </row>
    <row r="132" spans="1:15" x14ac:dyDescent="0.3">
      <c r="A132" s="22">
        <v>420</v>
      </c>
      <c r="B132" s="12">
        <f t="shared" si="28"/>
        <v>9.7449999999999939</v>
      </c>
      <c r="C132" s="2"/>
      <c r="D132" s="12">
        <v>9</v>
      </c>
      <c r="E132" s="23">
        <v>6.7500000000000004E-2</v>
      </c>
      <c r="F132" s="63">
        <v>2.23</v>
      </c>
      <c r="G132" s="61">
        <v>1.92</v>
      </c>
      <c r="H132" s="61">
        <v>1.8</v>
      </c>
      <c r="I132" s="61">
        <v>1.74</v>
      </c>
      <c r="J132" s="64">
        <v>1.81</v>
      </c>
      <c r="K132" s="19"/>
      <c r="M132" s="26">
        <f t="shared" si="29"/>
        <v>0</v>
      </c>
      <c r="N132" s="26">
        <f t="shared" si="30"/>
        <v>0.54674999999999963</v>
      </c>
      <c r="O132" s="27">
        <f t="shared" si="31"/>
        <v>1.1542499999999993</v>
      </c>
    </row>
    <row r="133" spans="1:15" x14ac:dyDescent="0.3">
      <c r="A133" s="31">
        <v>480</v>
      </c>
      <c r="B133" s="32">
        <v>4.75</v>
      </c>
      <c r="C133" s="32">
        <v>8.3000000000000007</v>
      </c>
      <c r="D133" s="33">
        <v>9</v>
      </c>
      <c r="E133" s="34">
        <v>6.7500000000000004E-2</v>
      </c>
      <c r="F133" s="66">
        <v>2.09</v>
      </c>
      <c r="G133" s="67">
        <v>1.99</v>
      </c>
      <c r="H133" s="67">
        <v>2</v>
      </c>
      <c r="I133" s="67">
        <v>1.95</v>
      </c>
      <c r="J133" s="68">
        <v>1.98</v>
      </c>
      <c r="K133" s="38">
        <f>((AVERAGE(F131,F132,F133)-J133)*C133)</f>
        <v>1.5769999999999997</v>
      </c>
      <c r="L133" s="39"/>
      <c r="M133" s="39">
        <f t="shared" si="29"/>
        <v>1.7999999999999996</v>
      </c>
      <c r="N133" s="39">
        <f t="shared" si="30"/>
        <v>0.22275000000000023</v>
      </c>
      <c r="O133" s="40">
        <f t="shared" si="31"/>
        <v>0.44549999999999995</v>
      </c>
    </row>
    <row r="134" spans="1:15" x14ac:dyDescent="0.3">
      <c r="C134" s="12" t="s">
        <v>17</v>
      </c>
      <c r="K134" s="42">
        <f>SUM(K127:K133)</f>
        <v>27.489699999999999</v>
      </c>
      <c r="L134" s="42"/>
      <c r="M134" s="42">
        <f>SUM(M124:M133)</f>
        <v>17.91</v>
      </c>
      <c r="N134" s="43">
        <f>SUM(N124:N133)</f>
        <v>6.0945000000000009</v>
      </c>
      <c r="O134" s="43">
        <f>SUM(O124:O133)</f>
        <v>21.206250000000001</v>
      </c>
    </row>
    <row r="135" spans="1:15" x14ac:dyDescent="0.3">
      <c r="K135" s="44">
        <f>(B123*F123)-(B133*F133)-(C127*J127)-(C129*J129)-(C131*J131)-(C133*J133)-((0.08*AVERAGE(F123:F133))+(0.22*AVERAGE(H123:H133))+(0.2*AVERAGE(J124:J133)))</f>
        <v>24.988909090909093</v>
      </c>
      <c r="L135" s="214"/>
      <c r="M135" s="45">
        <f>(H133-H123)*$D$4</f>
        <v>17.91</v>
      </c>
      <c r="N135" s="26">
        <f>K134-M134</f>
        <v>9.579699999999999</v>
      </c>
    </row>
    <row r="138" spans="1:15" x14ac:dyDescent="0.3">
      <c r="A138" s="62" t="s">
        <v>25</v>
      </c>
      <c r="G138" s="62"/>
      <c r="H138" s="62"/>
      <c r="I138" s="62"/>
      <c r="J138" s="62"/>
    </row>
    <row r="139" spans="1:15" ht="41.4" x14ac:dyDescent="0.3">
      <c r="A139" s="4" t="s">
        <v>1</v>
      </c>
      <c r="B139" s="5" t="s">
        <v>2</v>
      </c>
      <c r="C139" s="5" t="s">
        <v>3</v>
      </c>
      <c r="D139" s="5" t="s">
        <v>4</v>
      </c>
      <c r="E139" s="5" t="s">
        <v>5</v>
      </c>
      <c r="F139" s="6" t="s">
        <v>6</v>
      </c>
      <c r="G139" s="7" t="s">
        <v>7</v>
      </c>
      <c r="H139" s="7" t="s">
        <v>8</v>
      </c>
      <c r="I139" s="7" t="s">
        <v>9</v>
      </c>
      <c r="J139" s="8" t="s">
        <v>10</v>
      </c>
      <c r="K139" s="215" t="s">
        <v>11</v>
      </c>
      <c r="L139" s="10"/>
      <c r="M139" s="10"/>
      <c r="N139" s="10"/>
      <c r="O139" s="11"/>
    </row>
    <row r="140" spans="1:15" x14ac:dyDescent="0.3">
      <c r="A140" s="13"/>
      <c r="B140" s="14"/>
      <c r="C140" s="14"/>
      <c r="D140" s="14"/>
      <c r="E140" s="14"/>
      <c r="F140" s="16">
        <v>6.9444444444444447E-4</v>
      </c>
      <c r="G140" s="17">
        <v>1.3888888888888889E-3</v>
      </c>
      <c r="H140" s="17">
        <v>2.0833333333333333E-3</v>
      </c>
      <c r="I140" s="17">
        <v>2.7777777777777779E-3</v>
      </c>
      <c r="J140" s="18">
        <v>3.472222222222222E-3</v>
      </c>
      <c r="K140" s="216" t="s">
        <v>12</v>
      </c>
      <c r="L140" s="20" t="s">
        <v>46</v>
      </c>
      <c r="M140" s="20" t="s">
        <v>13</v>
      </c>
      <c r="N140" s="20" t="s">
        <v>14</v>
      </c>
      <c r="O140" s="21" t="s">
        <v>15</v>
      </c>
    </row>
    <row r="141" spans="1:15" x14ac:dyDescent="0.3">
      <c r="A141" s="22">
        <v>0</v>
      </c>
      <c r="B141" s="2">
        <v>40</v>
      </c>
      <c r="C141" s="2">
        <v>0</v>
      </c>
      <c r="D141" s="12">
        <v>9</v>
      </c>
      <c r="E141" s="23">
        <v>6.7500000000000004E-2</v>
      </c>
      <c r="F141" s="24">
        <v>39.700000000000003</v>
      </c>
      <c r="G141" s="25"/>
      <c r="H141" s="25">
        <v>84</v>
      </c>
      <c r="I141" s="25"/>
      <c r="J141" s="29"/>
      <c r="K141" s="19"/>
      <c r="L141" s="26">
        <v>0</v>
      </c>
      <c r="O141" s="27"/>
    </row>
    <row r="142" spans="1:15" x14ac:dyDescent="0.3">
      <c r="A142" s="22">
        <v>10</v>
      </c>
      <c r="B142" s="12">
        <f t="shared" ref="B142:B150" si="32">B141-(E141*(A142-A141))-0.02</f>
        <v>39.305</v>
      </c>
      <c r="C142" s="2"/>
      <c r="D142" s="12">
        <v>9</v>
      </c>
      <c r="E142" s="23">
        <v>7.4999999999999997E-2</v>
      </c>
      <c r="F142" s="28">
        <v>46</v>
      </c>
      <c r="G142" s="25">
        <v>40</v>
      </c>
      <c r="H142" s="25">
        <v>87.1</v>
      </c>
      <c r="I142" s="25">
        <v>8.6999999999999993</v>
      </c>
      <c r="J142" s="29">
        <v>26.3</v>
      </c>
      <c r="K142" s="19"/>
      <c r="M142" s="26">
        <f>(H142-H141)*$D$4</f>
        <v>27.899999999999949</v>
      </c>
      <c r="N142" s="26">
        <f>(H142-I142)*E142*(A142-A141)</f>
        <v>58.79999999999999</v>
      </c>
      <c r="O142" s="27">
        <f>(G142-I142)*E142*(A142-A141)</f>
        <v>23.475000000000001</v>
      </c>
    </row>
    <row r="143" spans="1:15" x14ac:dyDescent="0.3">
      <c r="A143" s="22">
        <v>30</v>
      </c>
      <c r="B143" s="12">
        <f t="shared" si="32"/>
        <v>37.784999999999997</v>
      </c>
      <c r="C143" s="2"/>
      <c r="D143" s="12">
        <v>9</v>
      </c>
      <c r="E143" s="23">
        <v>7.4999999999999997E-2</v>
      </c>
      <c r="F143" s="28">
        <v>46</v>
      </c>
      <c r="G143" s="25">
        <v>41.8</v>
      </c>
      <c r="H143" s="25">
        <v>86.9</v>
      </c>
      <c r="I143" s="25">
        <v>40.799999999999997</v>
      </c>
      <c r="J143" s="29">
        <v>31.4</v>
      </c>
      <c r="K143" s="19"/>
      <c r="M143" s="26">
        <f t="shared" ref="M143:M151" si="33">(H143-H142)*$D$4</f>
        <v>-1.7999999999998977</v>
      </c>
      <c r="N143" s="26">
        <f t="shared" ref="N143:N151" si="34">(H142-I142+H143-I143)/2*E143*(A143-A142)</f>
        <v>93.375</v>
      </c>
      <c r="O143" s="27">
        <f t="shared" ref="O143:O151" si="35">(G142-I142+G143-I143)/2*E143*(A143-A142)</f>
        <v>24.224999999999998</v>
      </c>
    </row>
    <row r="144" spans="1:15" x14ac:dyDescent="0.3">
      <c r="A144" s="22">
        <v>60</v>
      </c>
      <c r="B144" s="12">
        <f t="shared" si="32"/>
        <v>35.514999999999993</v>
      </c>
      <c r="C144" s="2"/>
      <c r="D144" s="12">
        <v>9</v>
      </c>
      <c r="E144" s="23">
        <v>7.4999999999999997E-2</v>
      </c>
      <c r="F144" s="28">
        <v>46</v>
      </c>
      <c r="G144" s="25">
        <v>47</v>
      </c>
      <c r="H144" s="25">
        <v>56.5</v>
      </c>
      <c r="I144" s="25">
        <v>64.900000000000006</v>
      </c>
      <c r="J144" s="29">
        <v>41.5</v>
      </c>
      <c r="K144" s="19"/>
      <c r="M144" s="26">
        <f t="shared" si="33"/>
        <v>-273.60000000000002</v>
      </c>
      <c r="N144" s="26">
        <f t="shared" si="34"/>
        <v>42.412500000000001</v>
      </c>
      <c r="O144" s="27">
        <f t="shared" si="35"/>
        <v>-19.012500000000003</v>
      </c>
    </row>
    <row r="145" spans="1:15" x14ac:dyDescent="0.3">
      <c r="A145" s="22">
        <v>120</v>
      </c>
      <c r="B145" s="12">
        <f t="shared" si="32"/>
        <v>30.994999999999994</v>
      </c>
      <c r="C145" s="2">
        <v>9.02</v>
      </c>
      <c r="D145" s="12">
        <v>9</v>
      </c>
      <c r="E145" s="23">
        <v>7.4999999999999997E-2</v>
      </c>
      <c r="F145" s="28">
        <v>46</v>
      </c>
      <c r="G145" s="25">
        <v>48.3</v>
      </c>
      <c r="H145" s="25">
        <v>56</v>
      </c>
      <c r="I145" s="25">
        <v>44.6</v>
      </c>
      <c r="J145" s="29">
        <v>55</v>
      </c>
      <c r="K145" s="19">
        <f>((F141-J145)*C145)</f>
        <v>-138.00599999999997</v>
      </c>
      <c r="L145" s="26">
        <f>L141+K145</f>
        <v>-138.00599999999997</v>
      </c>
      <c r="M145" s="26">
        <f t="shared" si="33"/>
        <v>-4.5</v>
      </c>
      <c r="N145" s="26">
        <f t="shared" si="34"/>
        <v>6.7499999999999831</v>
      </c>
      <c r="O145" s="27">
        <f t="shared" si="35"/>
        <v>-31.950000000000017</v>
      </c>
    </row>
    <row r="146" spans="1:15" x14ac:dyDescent="0.3">
      <c r="A146" s="22">
        <v>180</v>
      </c>
      <c r="B146" s="12">
        <f t="shared" si="32"/>
        <v>26.474999999999994</v>
      </c>
      <c r="C146" s="2"/>
      <c r="D146" s="12">
        <v>9</v>
      </c>
      <c r="E146" s="23">
        <v>7.4999999999999997E-2</v>
      </c>
      <c r="F146" s="28">
        <v>46</v>
      </c>
      <c r="G146" s="25">
        <v>46</v>
      </c>
      <c r="H146" s="25">
        <v>51.1</v>
      </c>
      <c r="I146" s="25">
        <v>52</v>
      </c>
      <c r="J146" s="29">
        <v>48.1</v>
      </c>
      <c r="K146" s="19"/>
      <c r="M146" s="26">
        <f t="shared" si="33"/>
        <v>-44.099999999999987</v>
      </c>
      <c r="N146" s="26">
        <f t="shared" si="34"/>
        <v>23.625</v>
      </c>
      <c r="O146" s="27">
        <f t="shared" si="35"/>
        <v>-5.1750000000000096</v>
      </c>
    </row>
    <row r="147" spans="1:15" x14ac:dyDescent="0.3">
      <c r="A147" s="22">
        <v>240</v>
      </c>
      <c r="B147" s="12">
        <f t="shared" si="32"/>
        <v>21.954999999999995</v>
      </c>
      <c r="C147" s="2">
        <v>8.5500000000000007</v>
      </c>
      <c r="D147" s="12">
        <v>9</v>
      </c>
      <c r="E147" s="23">
        <v>6.7500000000000004E-2</v>
      </c>
      <c r="F147" s="28">
        <v>46</v>
      </c>
      <c r="G147" s="25">
        <v>46.4</v>
      </c>
      <c r="H147" s="25">
        <v>55.9</v>
      </c>
      <c r="I147" s="25">
        <v>50.6</v>
      </c>
      <c r="J147" s="29">
        <v>47.4</v>
      </c>
      <c r="K147" s="19">
        <f>((F141-J147)*C147)</f>
        <v>-65.834999999999965</v>
      </c>
      <c r="L147" s="26">
        <f>L145+K147</f>
        <v>-203.84099999999995</v>
      </c>
      <c r="M147" s="26">
        <f t="shared" si="33"/>
        <v>43.199999999999974</v>
      </c>
      <c r="N147" s="26">
        <f t="shared" si="34"/>
        <v>8.9099999999999984</v>
      </c>
      <c r="O147" s="27">
        <f t="shared" si="35"/>
        <v>-20.655000000000008</v>
      </c>
    </row>
    <row r="148" spans="1:15" x14ac:dyDescent="0.3">
      <c r="A148" s="22">
        <v>300</v>
      </c>
      <c r="B148" s="12">
        <f t="shared" si="32"/>
        <v>17.884999999999994</v>
      </c>
      <c r="C148" s="2"/>
      <c r="D148" s="12">
        <v>9</v>
      </c>
      <c r="E148" s="23">
        <v>6.7500000000000004E-2</v>
      </c>
      <c r="F148" s="24">
        <v>46.8</v>
      </c>
      <c r="G148" s="25">
        <v>48.9</v>
      </c>
      <c r="H148" s="25">
        <v>52.6</v>
      </c>
      <c r="I148" s="25">
        <v>54.2</v>
      </c>
      <c r="J148" s="29">
        <v>51.5</v>
      </c>
      <c r="K148" s="19"/>
      <c r="M148" s="26">
        <f t="shared" si="33"/>
        <v>-29.699999999999974</v>
      </c>
      <c r="N148" s="26">
        <f t="shared" si="34"/>
        <v>7.4924999999999917</v>
      </c>
      <c r="O148" s="27">
        <f t="shared" si="35"/>
        <v>-19.237500000000015</v>
      </c>
    </row>
    <row r="149" spans="1:15" x14ac:dyDescent="0.3">
      <c r="A149" s="22">
        <v>360</v>
      </c>
      <c r="B149" s="12">
        <f t="shared" si="32"/>
        <v>13.814999999999994</v>
      </c>
      <c r="C149" s="2">
        <v>8.76</v>
      </c>
      <c r="D149" s="12">
        <v>9</v>
      </c>
      <c r="E149" s="23">
        <v>6.7500000000000004E-2</v>
      </c>
      <c r="F149" s="24">
        <v>46.4</v>
      </c>
      <c r="G149" s="25">
        <v>48</v>
      </c>
      <c r="H149" s="25">
        <v>49.9</v>
      </c>
      <c r="I149" s="25">
        <v>46.5</v>
      </c>
      <c r="J149" s="29">
        <v>50.3</v>
      </c>
      <c r="K149" s="19">
        <f>((AVERAGE(F148,F149)-J149)*C149)</f>
        <v>-32.412000000000027</v>
      </c>
      <c r="L149" s="26">
        <f t="shared" ref="L149:L151" si="36">L147+K149</f>
        <v>-236.25299999999999</v>
      </c>
      <c r="M149" s="26">
        <f t="shared" si="33"/>
        <v>-24.300000000000026</v>
      </c>
      <c r="N149" s="26">
        <f t="shared" si="34"/>
        <v>3.6449999999999947</v>
      </c>
      <c r="O149" s="27">
        <f t="shared" si="35"/>
        <v>-7.6950000000000083</v>
      </c>
    </row>
    <row r="150" spans="1:15" x14ac:dyDescent="0.3">
      <c r="A150" s="22">
        <v>420</v>
      </c>
      <c r="B150" s="12">
        <f t="shared" si="32"/>
        <v>9.7449999999999939</v>
      </c>
      <c r="C150" s="2"/>
      <c r="D150" s="12">
        <v>9</v>
      </c>
      <c r="E150" s="23">
        <v>6.7500000000000004E-2</v>
      </c>
      <c r="F150" s="24">
        <v>46.7</v>
      </c>
      <c r="G150" s="25">
        <v>43.2</v>
      </c>
      <c r="H150" s="25">
        <v>45.1</v>
      </c>
      <c r="I150" s="25">
        <v>45.1</v>
      </c>
      <c r="J150" s="29">
        <v>44.2</v>
      </c>
      <c r="K150" s="19"/>
      <c r="M150" s="26">
        <f t="shared" si="33"/>
        <v>-43.199999999999974</v>
      </c>
      <c r="N150" s="26">
        <f t="shared" si="34"/>
        <v>6.884999999999998</v>
      </c>
      <c r="O150" s="27">
        <f t="shared" si="35"/>
        <v>-0.80999999999999717</v>
      </c>
    </row>
    <row r="151" spans="1:15" x14ac:dyDescent="0.3">
      <c r="A151" s="31">
        <v>480</v>
      </c>
      <c r="B151" s="32">
        <v>4.75</v>
      </c>
      <c r="C151" s="32">
        <v>8.3000000000000007</v>
      </c>
      <c r="D151" s="33">
        <v>9</v>
      </c>
      <c r="E151" s="34">
        <v>6.7500000000000004E-2</v>
      </c>
      <c r="F151" s="35">
        <v>45</v>
      </c>
      <c r="G151" s="36">
        <v>44.7</v>
      </c>
      <c r="H151" s="36">
        <v>48.6</v>
      </c>
      <c r="I151" s="36">
        <v>49</v>
      </c>
      <c r="J151" s="37">
        <v>48.4</v>
      </c>
      <c r="K151" s="38">
        <f>((AVERAGE(F149,F150,F151)-J151)*C151)</f>
        <v>-19.643333333333338</v>
      </c>
      <c r="L151" s="39">
        <f t="shared" si="36"/>
        <v>-255.89633333333333</v>
      </c>
      <c r="M151" s="39">
        <f t="shared" si="33"/>
        <v>31.5</v>
      </c>
      <c r="N151" s="39">
        <f t="shared" si="34"/>
        <v>-0.80999999999999717</v>
      </c>
      <c r="O151" s="40">
        <f t="shared" si="35"/>
        <v>-12.554999999999993</v>
      </c>
    </row>
    <row r="152" spans="1:15" x14ac:dyDescent="0.3">
      <c r="C152" s="12" t="s">
        <v>17</v>
      </c>
      <c r="K152" s="42">
        <f>SUM(K145:K151)</f>
        <v>-255.89633333333333</v>
      </c>
      <c r="L152" s="42"/>
      <c r="M152" s="42">
        <f>SUM(M142:M151)</f>
        <v>-318.59999999999997</v>
      </c>
      <c r="N152" s="42">
        <f>SUM(N142:N151)</f>
        <v>251.08499999999989</v>
      </c>
      <c r="O152" s="42">
        <f>SUM(O142:O151)</f>
        <v>-69.390000000000043</v>
      </c>
    </row>
    <row r="153" spans="1:15" x14ac:dyDescent="0.3">
      <c r="K153" s="44">
        <f>(B141*F141)-(B151*F151)-(C145*J145)-(C147*J147)-(C149*J149)-(C151*J151)-((0.08*AVERAGE(F141:F151))+(0.22*AVERAGE(H141:H151))+(0.2*AVERAGE(J142:J151)))</f>
        <v>-395.46472727272726</v>
      </c>
      <c r="L153" s="214"/>
      <c r="M153" s="45">
        <f>(H151-H141)*$D$4</f>
        <v>-318.59999999999997</v>
      </c>
      <c r="N153" s="26">
        <f>K152-M152</f>
        <v>62.703666666666635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"/>
  <sheetViews>
    <sheetView topLeftCell="A99" zoomScale="80" zoomScaleNormal="80" workbookViewId="0">
      <selection activeCell="L141" sqref="L141:L151"/>
    </sheetView>
  </sheetViews>
  <sheetFormatPr defaultColWidth="9.109375" defaultRowHeight="13.8" x14ac:dyDescent="0.3"/>
  <cols>
    <col min="1" max="1" width="9.109375" style="12"/>
    <col min="2" max="3" width="9.6640625" style="12" bestFit="1" customWidth="1"/>
    <col min="4" max="7" width="9.109375" style="12"/>
    <col min="8" max="8" width="11.44140625" style="12" customWidth="1"/>
    <col min="9" max="9" width="10.88671875" style="12" customWidth="1"/>
    <col min="10" max="10" width="9.109375" style="12"/>
    <col min="11" max="13" width="9.109375" style="26"/>
    <col min="14" max="16384" width="9.109375" style="12"/>
  </cols>
  <sheetData>
    <row r="1" spans="1:14" s="2" customFormat="1" x14ac:dyDescent="0.3">
      <c r="A1" s="1" t="s">
        <v>0</v>
      </c>
      <c r="G1" s="1"/>
      <c r="H1" s="1"/>
      <c r="I1" s="1"/>
      <c r="J1" s="1"/>
      <c r="K1" s="3"/>
      <c r="L1" s="3"/>
      <c r="M1" s="3"/>
    </row>
    <row r="2" spans="1:14" ht="41.4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8" t="s">
        <v>10</v>
      </c>
      <c r="K2" s="9" t="s">
        <v>11</v>
      </c>
      <c r="L2" s="69"/>
      <c r="M2" s="69"/>
      <c r="N2" s="70"/>
    </row>
    <row r="3" spans="1:14" x14ac:dyDescent="0.3">
      <c r="A3" s="13"/>
      <c r="B3" s="14"/>
      <c r="C3" s="14"/>
      <c r="D3" s="14"/>
      <c r="E3" s="14"/>
      <c r="F3" s="16">
        <v>6.9444444444444447E-4</v>
      </c>
      <c r="G3" s="17">
        <v>1.3888888888888889E-3</v>
      </c>
      <c r="H3" s="17">
        <v>2.0833333333333333E-3</v>
      </c>
      <c r="I3" s="17">
        <v>2.7777777777777779E-3</v>
      </c>
      <c r="J3" s="18">
        <v>3.472222222222222E-3</v>
      </c>
      <c r="K3" s="19" t="s">
        <v>12</v>
      </c>
      <c r="M3" s="26" t="s">
        <v>13</v>
      </c>
      <c r="N3" s="23" t="s">
        <v>14</v>
      </c>
    </row>
    <row r="4" spans="1:14" ht="14.4" x14ac:dyDescent="0.3">
      <c r="A4" s="22">
        <v>0</v>
      </c>
      <c r="B4" s="12">
        <v>40</v>
      </c>
      <c r="C4" s="12">
        <v>0</v>
      </c>
      <c r="D4" s="12">
        <v>9</v>
      </c>
      <c r="E4" s="71">
        <f>0.078</f>
        <v>7.8E-2</v>
      </c>
      <c r="F4" s="72">
        <v>130</v>
      </c>
      <c r="G4" s="73"/>
      <c r="H4" s="73">
        <v>132</v>
      </c>
      <c r="I4" s="74"/>
      <c r="J4" s="75"/>
      <c r="K4" s="19"/>
      <c r="N4" s="23"/>
    </row>
    <row r="5" spans="1:14" ht="14.4" x14ac:dyDescent="0.3">
      <c r="A5" s="22">
        <v>10</v>
      </c>
      <c r="B5" s="12">
        <f t="shared" ref="B5:B13" si="0">B4-(E4*(A5-A4))-0.02</f>
        <v>39.199999999999996</v>
      </c>
      <c r="D5" s="12">
        <v>9</v>
      </c>
      <c r="E5" s="71">
        <f>0.078</f>
        <v>7.8E-2</v>
      </c>
      <c r="F5" s="76">
        <v>130</v>
      </c>
      <c r="G5" s="74"/>
      <c r="H5" s="73">
        <v>131</v>
      </c>
      <c r="I5" s="73"/>
      <c r="J5" s="75">
        <v>130</v>
      </c>
      <c r="K5" s="19"/>
      <c r="M5" s="26">
        <f>(H5-H4)*$D$4</f>
        <v>-9</v>
      </c>
      <c r="N5" s="23"/>
    </row>
    <row r="6" spans="1:14" ht="14.4" x14ac:dyDescent="0.3">
      <c r="A6" s="22">
        <v>30</v>
      </c>
      <c r="B6" s="12">
        <f t="shared" si="0"/>
        <v>37.61999999999999</v>
      </c>
      <c r="D6" s="12">
        <v>9</v>
      </c>
      <c r="E6" s="71">
        <v>7.8E-2</v>
      </c>
      <c r="F6" s="76">
        <v>130</v>
      </c>
      <c r="G6" s="74"/>
      <c r="H6" s="73">
        <v>129</v>
      </c>
      <c r="I6" s="73"/>
      <c r="J6" s="75">
        <v>130</v>
      </c>
      <c r="K6" s="19"/>
      <c r="M6" s="26">
        <f t="shared" ref="M6:M14" si="1">(H6-H5)*$D$4</f>
        <v>-18</v>
      </c>
      <c r="N6" s="23"/>
    </row>
    <row r="7" spans="1:14" ht="14.4" x14ac:dyDescent="0.3">
      <c r="A7" s="22">
        <v>60</v>
      </c>
      <c r="B7" s="12">
        <f t="shared" si="0"/>
        <v>35.259999999999984</v>
      </c>
      <c r="D7" s="12">
        <v>9</v>
      </c>
      <c r="E7" s="71">
        <v>7.8E-2</v>
      </c>
      <c r="F7" s="72">
        <v>130</v>
      </c>
      <c r="G7" s="73"/>
      <c r="H7" s="73">
        <v>131</v>
      </c>
      <c r="I7" s="73"/>
      <c r="J7" s="75">
        <v>130</v>
      </c>
      <c r="K7" s="19"/>
      <c r="M7" s="26">
        <f t="shared" si="1"/>
        <v>18</v>
      </c>
      <c r="N7" s="77"/>
    </row>
    <row r="8" spans="1:14" ht="14.4" x14ac:dyDescent="0.3">
      <c r="A8" s="22">
        <v>120</v>
      </c>
      <c r="B8" s="12">
        <f t="shared" si="0"/>
        <v>30.559999999999985</v>
      </c>
      <c r="C8" s="12">
        <v>9.02</v>
      </c>
      <c r="D8" s="12">
        <v>9</v>
      </c>
      <c r="E8" s="71">
        <v>7.8E-2</v>
      </c>
      <c r="F8" s="76">
        <v>130</v>
      </c>
      <c r="G8" s="74"/>
      <c r="H8" s="73">
        <v>131</v>
      </c>
      <c r="I8" s="73"/>
      <c r="J8" s="75">
        <v>130</v>
      </c>
      <c r="K8" s="19">
        <f>((AVERAGE(F4,F7)-J8)*C8)</f>
        <v>0</v>
      </c>
      <c r="M8" s="26">
        <f t="shared" si="1"/>
        <v>0</v>
      </c>
      <c r="N8" s="77"/>
    </row>
    <row r="9" spans="1:14" ht="14.4" x14ac:dyDescent="0.3">
      <c r="A9" s="22">
        <v>180</v>
      </c>
      <c r="B9" s="12">
        <f t="shared" si="0"/>
        <v>25.859999999999985</v>
      </c>
      <c r="D9" s="12">
        <v>9</v>
      </c>
      <c r="E9" s="71">
        <v>7.5499999999999998E-2</v>
      </c>
      <c r="F9" s="76">
        <v>130</v>
      </c>
      <c r="G9" s="74"/>
      <c r="H9" s="73">
        <v>131</v>
      </c>
      <c r="I9" s="73"/>
      <c r="J9" s="75">
        <v>131</v>
      </c>
      <c r="K9" s="19"/>
      <c r="M9" s="26">
        <f t="shared" si="1"/>
        <v>0</v>
      </c>
      <c r="N9" s="77"/>
    </row>
    <row r="10" spans="1:14" ht="14.4" x14ac:dyDescent="0.3">
      <c r="A10" s="22">
        <v>240</v>
      </c>
      <c r="B10" s="12">
        <f t="shared" si="0"/>
        <v>21.309999999999985</v>
      </c>
      <c r="C10" s="12">
        <v>8.5500000000000007</v>
      </c>
      <c r="D10" s="12">
        <v>9</v>
      </c>
      <c r="E10" s="71">
        <v>7.5499999999999998E-2</v>
      </c>
      <c r="F10" s="78">
        <v>130</v>
      </c>
      <c r="G10" s="73"/>
      <c r="H10" s="73">
        <v>130</v>
      </c>
      <c r="I10" s="73"/>
      <c r="J10" s="75">
        <v>130</v>
      </c>
      <c r="K10" s="19">
        <f>((AVERAGE(F7,F10)-J10)*C10)</f>
        <v>0</v>
      </c>
      <c r="M10" s="26">
        <f t="shared" si="1"/>
        <v>-9</v>
      </c>
      <c r="N10" s="77"/>
    </row>
    <row r="11" spans="1:14" ht="14.4" x14ac:dyDescent="0.3">
      <c r="A11" s="22">
        <v>300</v>
      </c>
      <c r="B11" s="12">
        <f t="shared" si="0"/>
        <v>16.759999999999984</v>
      </c>
      <c r="D11" s="12">
        <v>9</v>
      </c>
      <c r="E11" s="71">
        <v>7.3999999999999996E-2</v>
      </c>
      <c r="F11" s="76">
        <v>130</v>
      </c>
      <c r="G11" s="74"/>
      <c r="H11" s="73">
        <v>131</v>
      </c>
      <c r="I11" s="73"/>
      <c r="J11" s="75">
        <v>130</v>
      </c>
      <c r="K11" s="19"/>
      <c r="M11" s="26">
        <f t="shared" si="1"/>
        <v>9</v>
      </c>
      <c r="N11" s="23"/>
    </row>
    <row r="12" spans="1:14" ht="14.4" x14ac:dyDescent="0.3">
      <c r="A12" s="22">
        <v>360</v>
      </c>
      <c r="B12" s="12">
        <f t="shared" si="0"/>
        <v>12.299999999999985</v>
      </c>
      <c r="C12" s="12">
        <v>8.76</v>
      </c>
      <c r="D12" s="12">
        <v>9</v>
      </c>
      <c r="E12" s="71">
        <v>7.3999999999999996E-2</v>
      </c>
      <c r="F12" s="76">
        <v>130</v>
      </c>
      <c r="G12" s="74"/>
      <c r="H12" s="73">
        <v>130</v>
      </c>
      <c r="I12" s="73"/>
      <c r="J12" s="75">
        <v>130</v>
      </c>
      <c r="K12" s="19">
        <f>((F10-J12)*C12)</f>
        <v>0</v>
      </c>
      <c r="M12" s="26">
        <f t="shared" si="1"/>
        <v>-9</v>
      </c>
      <c r="N12" s="23"/>
    </row>
    <row r="13" spans="1:14" ht="14.4" x14ac:dyDescent="0.3">
      <c r="A13" s="22">
        <v>420</v>
      </c>
      <c r="B13" s="12">
        <f t="shared" si="0"/>
        <v>7.8399999999999856</v>
      </c>
      <c r="D13" s="12">
        <v>9</v>
      </c>
      <c r="E13" s="71">
        <v>7.3999999999999996E-2</v>
      </c>
      <c r="F13" s="76">
        <v>130</v>
      </c>
      <c r="G13" s="74"/>
      <c r="H13" s="73">
        <v>129</v>
      </c>
      <c r="I13" s="73"/>
      <c r="J13" s="75">
        <v>130</v>
      </c>
      <c r="K13" s="19"/>
      <c r="M13" s="26">
        <f t="shared" si="1"/>
        <v>-9</v>
      </c>
      <c r="N13" s="23"/>
    </row>
    <row r="14" spans="1:14" ht="14.4" x14ac:dyDescent="0.3">
      <c r="A14" s="31">
        <v>480</v>
      </c>
      <c r="B14" s="33">
        <v>4.75</v>
      </c>
      <c r="C14" s="33">
        <v>8.3000000000000007</v>
      </c>
      <c r="D14" s="33">
        <v>9</v>
      </c>
      <c r="E14" s="79">
        <v>7.3999999999999996E-2</v>
      </c>
      <c r="F14" s="80">
        <v>130</v>
      </c>
      <c r="G14" s="81"/>
      <c r="H14" s="81">
        <v>130</v>
      </c>
      <c r="I14" s="81"/>
      <c r="J14" s="82">
        <v>131</v>
      </c>
      <c r="K14" s="38">
        <f>((AVERAGE(F10,F14)-J14)*C14)</f>
        <v>-8.3000000000000007</v>
      </c>
      <c r="L14" s="39"/>
      <c r="M14" s="39">
        <f t="shared" si="1"/>
        <v>9</v>
      </c>
      <c r="N14" s="34"/>
    </row>
    <row r="15" spans="1:14" x14ac:dyDescent="0.3">
      <c r="B15" s="26"/>
      <c r="C15" s="26"/>
      <c r="E15" s="12">
        <f>((AVERAGE(E4:E5)*A5)+(AVERAGE(E5:E6)*20)+(AVERAGE(E6:E7)*30)+(AVERAGE(E7:E8)*60)+(AVERAGE(E8:E9)*60)+(AVERAGE(E9:E10)*60)+(AVERAGE(E10:E11)*60)+(AVERAGE(E11:E12)*60)+(AVERAGE(E12:E13)*60)+(AVERAGE(E13:E14)*60))/480</f>
        <v>7.5624999999999998E-2</v>
      </c>
      <c r="F15" s="83"/>
      <c r="K15" s="42">
        <f>SUM(K8:K14)</f>
        <v>-8.3000000000000007</v>
      </c>
      <c r="L15" s="42"/>
      <c r="M15" s="42">
        <f>SUM(M5:M14)</f>
        <v>-18</v>
      </c>
      <c r="N15" s="43">
        <f>K15-M15</f>
        <v>9.6999999999999993</v>
      </c>
    </row>
    <row r="16" spans="1:14" x14ac:dyDescent="0.3">
      <c r="B16" s="26"/>
      <c r="F16" s="83"/>
      <c r="K16" s="44">
        <f>(B4*F4)-(B14*F14)-(C8*J8)-(C10*J10)-(C12*J12)-(C14*J14)-((0.08*AVERAGE(F4:F14))+(0.22*AVERAGE(H4:H14))+(0.2*AVERAGE(J5:J14)))</f>
        <v>7.159999999999954</v>
      </c>
      <c r="L16" s="214"/>
      <c r="M16" s="45">
        <f>(H14-H4)*$D$4</f>
        <v>-18</v>
      </c>
    </row>
    <row r="17" spans="1:29" x14ac:dyDescent="0.3">
      <c r="F17" s="83"/>
      <c r="AC17" s="2"/>
    </row>
    <row r="18" spans="1:29" s="2" customFormat="1" x14ac:dyDescent="0.3">
      <c r="A18" s="1" t="s">
        <v>16</v>
      </c>
      <c r="F18" s="84"/>
      <c r="G18" s="1"/>
      <c r="H18" s="1"/>
      <c r="I18" s="1"/>
      <c r="J18" s="1"/>
      <c r="K18" s="3"/>
      <c r="L18" s="3"/>
      <c r="M18" s="3"/>
      <c r="AC18" s="12"/>
    </row>
    <row r="19" spans="1:29" ht="41.4" x14ac:dyDescent="0.3">
      <c r="A19" s="4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85" t="s">
        <v>6</v>
      </c>
      <c r="G19" s="7" t="s">
        <v>7</v>
      </c>
      <c r="H19" s="7" t="s">
        <v>8</v>
      </c>
      <c r="I19" s="7" t="s">
        <v>9</v>
      </c>
      <c r="J19" s="8" t="s">
        <v>10</v>
      </c>
      <c r="K19" s="9" t="s">
        <v>11</v>
      </c>
      <c r="L19" s="69"/>
      <c r="M19" s="69"/>
      <c r="N19" s="70"/>
    </row>
    <row r="20" spans="1:29" x14ac:dyDescent="0.3">
      <c r="A20" s="13"/>
      <c r="B20" s="14"/>
      <c r="C20" s="14"/>
      <c r="D20" s="14"/>
      <c r="E20" s="14"/>
      <c r="F20" s="86">
        <v>6.9444444444444447E-4</v>
      </c>
      <c r="G20" s="17">
        <v>1.3888888888888889E-3</v>
      </c>
      <c r="H20" s="17">
        <v>2.0833333333333333E-3</v>
      </c>
      <c r="I20" s="17">
        <v>2.7777777777777779E-3</v>
      </c>
      <c r="J20" s="18">
        <v>3.472222222222222E-3</v>
      </c>
      <c r="K20" s="19" t="s">
        <v>12</v>
      </c>
      <c r="M20" s="26" t="s">
        <v>13</v>
      </c>
      <c r="N20" s="23" t="s">
        <v>14</v>
      </c>
    </row>
    <row r="21" spans="1:29" ht="14.4" x14ac:dyDescent="0.3">
      <c r="A21" s="22">
        <v>0</v>
      </c>
      <c r="B21" s="12">
        <v>40</v>
      </c>
      <c r="C21" s="12">
        <v>0</v>
      </c>
      <c r="D21" s="12">
        <v>9</v>
      </c>
      <c r="E21" s="71">
        <f>0.078</f>
        <v>7.8E-2</v>
      </c>
      <c r="F21" s="72">
        <v>117</v>
      </c>
      <c r="G21" s="73"/>
      <c r="H21" s="73">
        <v>100</v>
      </c>
      <c r="I21" s="74"/>
      <c r="J21" s="87"/>
      <c r="K21" s="19"/>
      <c r="N21" s="23"/>
    </row>
    <row r="22" spans="1:29" ht="14.4" x14ac:dyDescent="0.3">
      <c r="A22" s="22">
        <v>10</v>
      </c>
      <c r="B22" s="12">
        <f t="shared" ref="B22:B30" si="2">B21-(E21*(A22-A21))-0.02</f>
        <v>39.199999999999996</v>
      </c>
      <c r="D22" s="12">
        <v>9</v>
      </c>
      <c r="E22" s="71">
        <f>0.078</f>
        <v>7.8E-2</v>
      </c>
      <c r="F22" s="76">
        <v>117</v>
      </c>
      <c r="G22" s="74"/>
      <c r="H22" s="73">
        <v>102</v>
      </c>
      <c r="I22" s="73"/>
      <c r="J22" s="75">
        <v>103</v>
      </c>
      <c r="K22" s="19"/>
      <c r="M22" s="26">
        <f>(H22-H21)*$D$4</f>
        <v>18</v>
      </c>
      <c r="N22" s="23"/>
    </row>
    <row r="23" spans="1:29" ht="14.4" x14ac:dyDescent="0.3">
      <c r="A23" s="22">
        <v>30</v>
      </c>
      <c r="B23" s="12">
        <f t="shared" si="2"/>
        <v>37.61999999999999</v>
      </c>
      <c r="D23" s="12">
        <v>9</v>
      </c>
      <c r="E23" s="71">
        <v>7.8E-2</v>
      </c>
      <c r="F23" s="76">
        <v>117</v>
      </c>
      <c r="G23" s="74"/>
      <c r="H23" s="73">
        <v>105</v>
      </c>
      <c r="I23" s="73"/>
      <c r="J23" s="75">
        <v>105</v>
      </c>
      <c r="K23" s="19"/>
      <c r="M23" s="26">
        <f t="shared" ref="M23:M31" si="3">(H23-H22)*$D$4</f>
        <v>27</v>
      </c>
      <c r="N23" s="23"/>
    </row>
    <row r="24" spans="1:29" ht="14.4" x14ac:dyDescent="0.3">
      <c r="A24" s="22">
        <v>60</v>
      </c>
      <c r="B24" s="12">
        <f t="shared" si="2"/>
        <v>35.259999999999984</v>
      </c>
      <c r="D24" s="12">
        <v>9</v>
      </c>
      <c r="E24" s="71">
        <v>7.8E-2</v>
      </c>
      <c r="F24" s="72">
        <v>118</v>
      </c>
      <c r="G24" s="73"/>
      <c r="H24" s="73">
        <v>107</v>
      </c>
      <c r="I24" s="73"/>
      <c r="J24" s="75">
        <v>107</v>
      </c>
      <c r="K24" s="19"/>
      <c r="M24" s="26">
        <f t="shared" si="3"/>
        <v>18</v>
      </c>
      <c r="N24" s="77"/>
    </row>
    <row r="25" spans="1:29" ht="14.4" x14ac:dyDescent="0.3">
      <c r="A25" s="22">
        <v>120</v>
      </c>
      <c r="B25" s="12">
        <f t="shared" si="2"/>
        <v>30.559999999999985</v>
      </c>
      <c r="C25" s="12">
        <v>9.02</v>
      </c>
      <c r="D25" s="12">
        <v>9</v>
      </c>
      <c r="E25" s="71">
        <v>7.8E-2</v>
      </c>
      <c r="F25" s="76">
        <v>117</v>
      </c>
      <c r="G25" s="74"/>
      <c r="H25" s="73">
        <v>108</v>
      </c>
      <c r="I25" s="73"/>
      <c r="J25" s="75">
        <v>109</v>
      </c>
      <c r="K25" s="19">
        <f>((AVERAGE(F21,F24)-J25)*C25)</f>
        <v>76.67</v>
      </c>
      <c r="M25" s="26">
        <f t="shared" si="3"/>
        <v>9</v>
      </c>
      <c r="N25" s="77"/>
    </row>
    <row r="26" spans="1:29" ht="14.4" x14ac:dyDescent="0.3">
      <c r="A26" s="22">
        <v>180</v>
      </c>
      <c r="B26" s="12">
        <f t="shared" si="2"/>
        <v>25.859999999999985</v>
      </c>
      <c r="D26" s="12">
        <v>9</v>
      </c>
      <c r="E26" s="71">
        <v>7.5499999999999998E-2</v>
      </c>
      <c r="F26" s="76">
        <v>117</v>
      </c>
      <c r="G26" s="74"/>
      <c r="H26" s="73">
        <v>110</v>
      </c>
      <c r="I26" s="73"/>
      <c r="J26" s="75">
        <v>111</v>
      </c>
      <c r="K26" s="19"/>
      <c r="M26" s="26">
        <f t="shared" si="3"/>
        <v>18</v>
      </c>
      <c r="N26" s="77"/>
    </row>
    <row r="27" spans="1:29" ht="14.4" x14ac:dyDescent="0.3">
      <c r="A27" s="22">
        <v>240</v>
      </c>
      <c r="B27" s="12">
        <f t="shared" si="2"/>
        <v>21.309999999999985</v>
      </c>
      <c r="C27" s="12">
        <v>8.5500000000000007</v>
      </c>
      <c r="D27" s="12">
        <v>9</v>
      </c>
      <c r="E27" s="71">
        <v>7.5499999999999998E-2</v>
      </c>
      <c r="F27" s="72">
        <v>117</v>
      </c>
      <c r="G27" s="73"/>
      <c r="H27" s="73">
        <v>112</v>
      </c>
      <c r="I27" s="73"/>
      <c r="J27" s="75">
        <v>112</v>
      </c>
      <c r="K27" s="19">
        <f>((AVERAGE(F24,F27)-J27)*C27)</f>
        <v>47.025000000000006</v>
      </c>
      <c r="M27" s="26">
        <f t="shared" si="3"/>
        <v>18</v>
      </c>
      <c r="N27" s="77"/>
    </row>
    <row r="28" spans="1:29" ht="14.4" x14ac:dyDescent="0.3">
      <c r="A28" s="22">
        <v>300</v>
      </c>
      <c r="B28" s="12">
        <f t="shared" si="2"/>
        <v>16.759999999999984</v>
      </c>
      <c r="D28" s="12">
        <v>9</v>
      </c>
      <c r="E28" s="71">
        <v>7.3999999999999996E-2</v>
      </c>
      <c r="F28" s="76">
        <v>117</v>
      </c>
      <c r="G28" s="74"/>
      <c r="H28" s="73">
        <v>113</v>
      </c>
      <c r="I28" s="73"/>
      <c r="J28" s="75">
        <v>113</v>
      </c>
      <c r="K28" s="19"/>
      <c r="M28" s="26">
        <f t="shared" si="3"/>
        <v>9</v>
      </c>
      <c r="N28" s="23"/>
    </row>
    <row r="29" spans="1:29" ht="14.4" x14ac:dyDescent="0.3">
      <c r="A29" s="22">
        <v>360</v>
      </c>
      <c r="B29" s="12">
        <f t="shared" si="2"/>
        <v>12.299999999999985</v>
      </c>
      <c r="C29" s="12">
        <v>8.76</v>
      </c>
      <c r="D29" s="12">
        <v>9</v>
      </c>
      <c r="E29" s="71">
        <v>7.3999999999999996E-2</v>
      </c>
      <c r="F29" s="76">
        <v>117</v>
      </c>
      <c r="G29" s="74"/>
      <c r="H29" s="73">
        <v>112</v>
      </c>
      <c r="I29" s="73"/>
      <c r="J29" s="75">
        <v>114</v>
      </c>
      <c r="K29" s="19">
        <f>((F27-J29)*C29)</f>
        <v>26.28</v>
      </c>
      <c r="M29" s="26">
        <f t="shared" si="3"/>
        <v>-9</v>
      </c>
      <c r="N29" s="23"/>
    </row>
    <row r="30" spans="1:29" ht="14.4" x14ac:dyDescent="0.3">
      <c r="A30" s="22">
        <v>420</v>
      </c>
      <c r="B30" s="12">
        <f t="shared" si="2"/>
        <v>7.8399999999999856</v>
      </c>
      <c r="D30" s="12">
        <v>9</v>
      </c>
      <c r="E30" s="71">
        <v>7.3999999999999996E-2</v>
      </c>
      <c r="F30" s="76">
        <v>117</v>
      </c>
      <c r="G30" s="74"/>
      <c r="H30" s="73">
        <v>115</v>
      </c>
      <c r="I30" s="73"/>
      <c r="J30" s="75">
        <v>115</v>
      </c>
      <c r="K30" s="19"/>
      <c r="M30" s="26">
        <f t="shared" si="3"/>
        <v>27</v>
      </c>
      <c r="N30" s="23"/>
    </row>
    <row r="31" spans="1:29" ht="14.4" x14ac:dyDescent="0.3">
      <c r="A31" s="31">
        <v>480</v>
      </c>
      <c r="B31" s="33">
        <v>4.75</v>
      </c>
      <c r="C31" s="33">
        <v>8.3000000000000007</v>
      </c>
      <c r="D31" s="33">
        <v>9</v>
      </c>
      <c r="E31" s="79">
        <v>7.3999999999999996E-2</v>
      </c>
      <c r="F31" s="80">
        <v>116</v>
      </c>
      <c r="G31" s="81"/>
      <c r="H31" s="81">
        <v>115</v>
      </c>
      <c r="I31" s="81"/>
      <c r="J31" s="82">
        <v>115</v>
      </c>
      <c r="K31" s="38">
        <f>((AVERAGE(F27,F31)-J31)*C31)</f>
        <v>12.450000000000001</v>
      </c>
      <c r="L31" s="39"/>
      <c r="M31" s="39">
        <f t="shared" si="3"/>
        <v>0</v>
      </c>
      <c r="N31" s="34"/>
    </row>
    <row r="32" spans="1:29" ht="14.4" x14ac:dyDescent="0.3">
      <c r="C32" s="12" t="s">
        <v>17</v>
      </c>
      <c r="F32" s="83"/>
      <c r="K32" s="42">
        <f>SUM(K25:K31)</f>
        <v>162.42500000000001</v>
      </c>
      <c r="L32" s="42"/>
      <c r="M32" s="42">
        <f>SUM(M22:M31)</f>
        <v>135</v>
      </c>
      <c r="N32" s="43">
        <f>K32-M32</f>
        <v>27.425000000000011</v>
      </c>
      <c r="O32" s="30"/>
      <c r="P32" s="30"/>
      <c r="Q32"/>
      <c r="R32"/>
      <c r="S32"/>
      <c r="T32"/>
      <c r="U32"/>
      <c r="V32" s="46"/>
      <c r="W32" s="46"/>
      <c r="X32"/>
      <c r="Y32" t="s">
        <v>18</v>
      </c>
      <c r="Z32"/>
      <c r="AA32"/>
    </row>
    <row r="33" spans="1:27" ht="14.4" x14ac:dyDescent="0.3">
      <c r="F33" s="83"/>
      <c r="K33" s="44">
        <f>(B21*F21)-(B31*F31)-(C25*J25)-(C27*J27)-(C29*J29)-(C31*J31)-((0.08*AVERAGE(F21:F31))+(0.22*AVERAGE(H21:H31))+(0.2*AVERAGE(J22:J31)))</f>
        <v>179.66000000000025</v>
      </c>
      <c r="L33" s="214"/>
      <c r="M33" s="45">
        <f>(H31-H21)*$D$4</f>
        <v>135</v>
      </c>
      <c r="O33" s="30"/>
      <c r="P33" s="30"/>
      <c r="Q33"/>
      <c r="R33"/>
      <c r="S33"/>
      <c r="T33"/>
      <c r="U33"/>
      <c r="V33" s="46"/>
      <c r="W33" s="46"/>
      <c r="X33"/>
      <c r="Y33"/>
      <c r="Z33"/>
      <c r="AA33"/>
    </row>
    <row r="34" spans="1:27" x14ac:dyDescent="0.3">
      <c r="F34" s="83"/>
    </row>
    <row r="35" spans="1:27" s="2" customFormat="1" x14ac:dyDescent="0.3">
      <c r="A35" s="1" t="s">
        <v>19</v>
      </c>
      <c r="G35" s="1"/>
      <c r="H35" s="1"/>
      <c r="I35" s="1"/>
      <c r="J35" s="1"/>
      <c r="K35" s="3"/>
      <c r="L35" s="3"/>
      <c r="M35" s="3"/>
    </row>
    <row r="36" spans="1:27" ht="41.4" x14ac:dyDescent="0.3">
      <c r="A36" s="4" t="s">
        <v>1</v>
      </c>
      <c r="B36" s="5" t="s">
        <v>2</v>
      </c>
      <c r="C36" s="5" t="s">
        <v>3</v>
      </c>
      <c r="D36" s="5" t="s">
        <v>4</v>
      </c>
      <c r="E36" s="5" t="s">
        <v>5</v>
      </c>
      <c r="F36" s="6" t="s">
        <v>6</v>
      </c>
      <c r="G36" s="7" t="s">
        <v>7</v>
      </c>
      <c r="H36" s="7" t="s">
        <v>8</v>
      </c>
      <c r="I36" s="7" t="s">
        <v>9</v>
      </c>
      <c r="J36" s="8" t="s">
        <v>10</v>
      </c>
      <c r="K36" s="9" t="s">
        <v>11</v>
      </c>
      <c r="L36" s="69"/>
      <c r="M36" s="69"/>
      <c r="N36" s="70"/>
    </row>
    <row r="37" spans="1:27" x14ac:dyDescent="0.3">
      <c r="A37" s="13"/>
      <c r="B37" s="14"/>
      <c r="C37" s="14"/>
      <c r="D37" s="14"/>
      <c r="E37" s="14"/>
      <c r="F37" s="16">
        <v>6.9444444444444447E-4</v>
      </c>
      <c r="G37" s="17">
        <v>1.3888888888888889E-3</v>
      </c>
      <c r="H37" s="17">
        <v>2.0833333333333333E-3</v>
      </c>
      <c r="I37" s="17">
        <v>2.7777777777777779E-3</v>
      </c>
      <c r="J37" s="18">
        <v>3.472222222222222E-3</v>
      </c>
      <c r="K37" s="19" t="s">
        <v>12</v>
      </c>
      <c r="M37" s="26" t="s">
        <v>13</v>
      </c>
      <c r="N37" s="23" t="s">
        <v>14</v>
      </c>
    </row>
    <row r="38" spans="1:27" ht="14.4" x14ac:dyDescent="0.3">
      <c r="A38" s="22">
        <v>0</v>
      </c>
      <c r="B38" s="12">
        <v>40</v>
      </c>
      <c r="C38" s="12">
        <v>0</v>
      </c>
      <c r="D38" s="12">
        <v>9</v>
      </c>
      <c r="E38" s="71">
        <f>0.078</f>
        <v>7.8E-2</v>
      </c>
      <c r="F38" s="88">
        <v>6</v>
      </c>
      <c r="G38" s="89"/>
      <c r="H38" s="89">
        <v>0</v>
      </c>
      <c r="I38" s="74"/>
      <c r="J38" s="87"/>
      <c r="K38" s="19"/>
      <c r="N38" s="23"/>
    </row>
    <row r="39" spans="1:27" ht="14.4" x14ac:dyDescent="0.3">
      <c r="A39" s="22">
        <v>10</v>
      </c>
      <c r="B39" s="12">
        <f t="shared" ref="B39:B47" si="4">B38-(E38*(A39-A38))-0.02</f>
        <v>39.199999999999996</v>
      </c>
      <c r="D39" s="12">
        <v>9</v>
      </c>
      <c r="E39" s="71">
        <f>0.078</f>
        <v>7.8E-2</v>
      </c>
      <c r="F39" s="90">
        <v>6</v>
      </c>
      <c r="G39" s="74"/>
      <c r="H39" s="89">
        <v>1.3</v>
      </c>
      <c r="I39" s="89"/>
      <c r="J39" s="91">
        <v>2.2000000000000002</v>
      </c>
      <c r="K39" s="19"/>
      <c r="M39" s="26">
        <f>(H39-H38)*$D$4</f>
        <v>11.700000000000001</v>
      </c>
      <c r="N39" s="23"/>
    </row>
    <row r="40" spans="1:27" ht="14.4" x14ac:dyDescent="0.3">
      <c r="A40" s="22">
        <v>30</v>
      </c>
      <c r="B40" s="12">
        <f t="shared" si="4"/>
        <v>37.61999999999999</v>
      </c>
      <c r="D40" s="12">
        <v>9</v>
      </c>
      <c r="E40" s="71">
        <v>7.8E-2</v>
      </c>
      <c r="F40" s="90">
        <v>6</v>
      </c>
      <c r="G40" s="74"/>
      <c r="H40" s="89">
        <v>1.9</v>
      </c>
      <c r="I40" s="89"/>
      <c r="J40" s="91">
        <v>2.5</v>
      </c>
      <c r="K40" s="19"/>
      <c r="M40" s="26">
        <f t="shared" ref="M40:M48" si="5">(H40-H39)*$D$4</f>
        <v>5.3999999999999986</v>
      </c>
      <c r="N40" s="23"/>
    </row>
    <row r="41" spans="1:27" ht="14.4" x14ac:dyDescent="0.3">
      <c r="A41" s="22">
        <v>60</v>
      </c>
      <c r="B41" s="12">
        <f t="shared" si="4"/>
        <v>35.259999999999984</v>
      </c>
      <c r="D41" s="12">
        <v>9</v>
      </c>
      <c r="E41" s="71">
        <v>7.8E-2</v>
      </c>
      <c r="F41" s="88">
        <v>6.1</v>
      </c>
      <c r="G41" s="89"/>
      <c r="H41" s="89">
        <v>2.6</v>
      </c>
      <c r="I41" s="89"/>
      <c r="J41" s="91">
        <v>2.8</v>
      </c>
      <c r="K41" s="19"/>
      <c r="M41" s="26">
        <f t="shared" si="5"/>
        <v>6.3000000000000016</v>
      </c>
      <c r="N41" s="77"/>
    </row>
    <row r="42" spans="1:27" ht="14.4" x14ac:dyDescent="0.3">
      <c r="A42" s="22">
        <v>120</v>
      </c>
      <c r="B42" s="12">
        <f t="shared" si="4"/>
        <v>30.559999999999985</v>
      </c>
      <c r="C42" s="12">
        <v>9.02</v>
      </c>
      <c r="D42" s="12">
        <v>9</v>
      </c>
      <c r="E42" s="71">
        <v>7.8E-2</v>
      </c>
      <c r="F42" s="90">
        <v>6.1</v>
      </c>
      <c r="G42" s="74"/>
      <c r="H42" s="89">
        <v>3.4</v>
      </c>
      <c r="I42" s="89"/>
      <c r="J42" s="91">
        <v>3.3</v>
      </c>
      <c r="K42" s="19">
        <f>((AVERAGE(F38,F41)-J42)*C42)</f>
        <v>24.805</v>
      </c>
      <c r="M42" s="26">
        <f t="shared" si="5"/>
        <v>7.1999999999999984</v>
      </c>
      <c r="N42" s="77"/>
    </row>
    <row r="43" spans="1:27" ht="14.4" x14ac:dyDescent="0.3">
      <c r="A43" s="22">
        <v>180</v>
      </c>
      <c r="B43" s="12">
        <f t="shared" si="4"/>
        <v>25.859999999999985</v>
      </c>
      <c r="D43" s="12">
        <v>9</v>
      </c>
      <c r="E43" s="71">
        <v>7.5499999999999998E-2</v>
      </c>
      <c r="F43" s="90">
        <v>6.1</v>
      </c>
      <c r="G43" s="74"/>
      <c r="H43" s="89">
        <v>3.9</v>
      </c>
      <c r="I43" s="89"/>
      <c r="J43" s="91">
        <v>4.2</v>
      </c>
      <c r="K43" s="19"/>
      <c r="M43" s="26">
        <f t="shared" si="5"/>
        <v>4.5</v>
      </c>
      <c r="N43" s="77"/>
    </row>
    <row r="44" spans="1:27" ht="14.4" x14ac:dyDescent="0.3">
      <c r="A44" s="22">
        <v>240</v>
      </c>
      <c r="B44" s="12">
        <f t="shared" si="4"/>
        <v>21.309999999999985</v>
      </c>
      <c r="C44" s="12">
        <v>8.5500000000000007</v>
      </c>
      <c r="D44" s="12">
        <v>9</v>
      </c>
      <c r="E44" s="71">
        <v>7.5499999999999998E-2</v>
      </c>
      <c r="F44" s="88">
        <v>6.1</v>
      </c>
      <c r="G44" s="89"/>
      <c r="H44" s="89">
        <v>4.4000000000000004</v>
      </c>
      <c r="I44" s="89"/>
      <c r="J44" s="91">
        <v>4.5</v>
      </c>
      <c r="K44" s="19">
        <f>((AVERAGE(F41,F44)-J44)*C44)</f>
        <v>13.679999999999998</v>
      </c>
      <c r="M44" s="26">
        <f t="shared" si="5"/>
        <v>4.5000000000000036</v>
      </c>
      <c r="N44" s="77"/>
    </row>
    <row r="45" spans="1:27" ht="14.4" x14ac:dyDescent="0.3">
      <c r="A45" s="22">
        <v>300</v>
      </c>
      <c r="B45" s="12">
        <f t="shared" si="4"/>
        <v>16.759999999999984</v>
      </c>
      <c r="D45" s="12">
        <v>9</v>
      </c>
      <c r="E45" s="71">
        <v>7.3999999999999996E-2</v>
      </c>
      <c r="F45" s="90">
        <v>6.1</v>
      </c>
      <c r="G45" s="74"/>
      <c r="H45" s="89">
        <v>4.8</v>
      </c>
      <c r="I45" s="89"/>
      <c r="J45" s="91">
        <v>5</v>
      </c>
      <c r="K45" s="19"/>
      <c r="M45" s="26">
        <f t="shared" si="5"/>
        <v>3.5999999999999952</v>
      </c>
      <c r="N45" s="23"/>
    </row>
    <row r="46" spans="1:27" ht="14.4" x14ac:dyDescent="0.3">
      <c r="A46" s="22">
        <v>360</v>
      </c>
      <c r="B46" s="12">
        <f t="shared" si="4"/>
        <v>12.299999999999985</v>
      </c>
      <c r="C46" s="12">
        <v>8.76</v>
      </c>
      <c r="D46" s="12">
        <v>9</v>
      </c>
      <c r="E46" s="71">
        <v>7.3999999999999996E-2</v>
      </c>
      <c r="F46" s="90">
        <v>6.1</v>
      </c>
      <c r="G46" s="74"/>
      <c r="H46" s="89">
        <v>5</v>
      </c>
      <c r="I46" s="89"/>
      <c r="J46" s="91">
        <v>5.0999999999999996</v>
      </c>
      <c r="K46" s="19">
        <f>((F44-J46)*C46)</f>
        <v>8.76</v>
      </c>
      <c r="M46" s="26">
        <f t="shared" si="5"/>
        <v>1.8000000000000016</v>
      </c>
      <c r="N46" s="23"/>
    </row>
    <row r="47" spans="1:27" ht="14.4" x14ac:dyDescent="0.3">
      <c r="A47" s="22">
        <v>420</v>
      </c>
      <c r="B47" s="12">
        <f t="shared" si="4"/>
        <v>7.8399999999999856</v>
      </c>
      <c r="D47" s="12">
        <v>9</v>
      </c>
      <c r="E47" s="71">
        <v>7.3999999999999996E-2</v>
      </c>
      <c r="F47" s="90">
        <v>6.1</v>
      </c>
      <c r="G47" s="74"/>
      <c r="H47" s="89">
        <v>5.3</v>
      </c>
      <c r="I47" s="89"/>
      <c r="J47" s="91">
        <v>5.5</v>
      </c>
      <c r="K47" s="19"/>
      <c r="M47" s="26">
        <f t="shared" si="5"/>
        <v>2.6999999999999984</v>
      </c>
      <c r="N47" s="23"/>
    </row>
    <row r="48" spans="1:27" ht="14.4" x14ac:dyDescent="0.3">
      <c r="A48" s="31">
        <v>480</v>
      </c>
      <c r="B48" s="33">
        <v>4.75</v>
      </c>
      <c r="C48" s="33">
        <v>8.3000000000000007</v>
      </c>
      <c r="D48" s="33">
        <v>9</v>
      </c>
      <c r="E48" s="79">
        <v>7.3999999999999996E-2</v>
      </c>
      <c r="F48" s="92">
        <v>6</v>
      </c>
      <c r="G48" s="93"/>
      <c r="H48" s="93">
        <v>5.5</v>
      </c>
      <c r="I48" s="93"/>
      <c r="J48" s="94">
        <v>5.5</v>
      </c>
      <c r="K48" s="38">
        <f>((AVERAGE(F44,F48)-J48)*C48)</f>
        <v>4.5649999999999986</v>
      </c>
      <c r="L48" s="39"/>
      <c r="M48" s="39">
        <f t="shared" si="5"/>
        <v>1.8000000000000016</v>
      </c>
      <c r="N48" s="34"/>
    </row>
    <row r="49" spans="1:28" x14ac:dyDescent="0.3">
      <c r="C49" s="12" t="s">
        <v>17</v>
      </c>
      <c r="F49" s="95"/>
      <c r="K49" s="42">
        <f>SUM(K42:K48)</f>
        <v>51.809999999999995</v>
      </c>
      <c r="L49" s="42"/>
      <c r="M49" s="42">
        <f>SUM(M39:M48)</f>
        <v>49.500000000000007</v>
      </c>
      <c r="N49" s="43">
        <f>K49-M49</f>
        <v>2.3099999999999881</v>
      </c>
    </row>
    <row r="50" spans="1:28" x14ac:dyDescent="0.3">
      <c r="F50" s="95"/>
      <c r="K50" s="44">
        <f>(B38*F38)-(B48*F48)-(C42*J42)-(C44*J44)-(C46*J46)-(C48*J48)-((0.08*AVERAGE(F38:F48))+(0.22*AVERAGE(H38:H48))+(0.2*AVERAGE(J39:J48)))</f>
        <v>50.873909090909109</v>
      </c>
      <c r="L50" s="214"/>
      <c r="M50" s="45">
        <f>(H48-H38)*$D$4</f>
        <v>49.5</v>
      </c>
    </row>
    <row r="51" spans="1:28" x14ac:dyDescent="0.3">
      <c r="F51" s="95"/>
    </row>
    <row r="52" spans="1:28" s="2" customFormat="1" x14ac:dyDescent="0.3">
      <c r="A52" s="1" t="s">
        <v>20</v>
      </c>
      <c r="F52" s="96"/>
      <c r="G52" s="1"/>
      <c r="H52" s="1"/>
      <c r="I52" s="1"/>
      <c r="J52" s="1"/>
      <c r="K52" s="3"/>
      <c r="L52" s="3"/>
      <c r="M52" s="3"/>
    </row>
    <row r="53" spans="1:28" ht="41.4" x14ac:dyDescent="0.3">
      <c r="A53" s="4" t="s">
        <v>1</v>
      </c>
      <c r="B53" s="5" t="s">
        <v>2</v>
      </c>
      <c r="C53" s="5" t="s">
        <v>3</v>
      </c>
      <c r="D53" s="5" t="s">
        <v>4</v>
      </c>
      <c r="E53" s="5" t="s">
        <v>5</v>
      </c>
      <c r="F53" s="97" t="s">
        <v>6</v>
      </c>
      <c r="G53" s="7" t="s">
        <v>7</v>
      </c>
      <c r="H53" s="7" t="s">
        <v>8</v>
      </c>
      <c r="I53" s="7" t="s">
        <v>9</v>
      </c>
      <c r="J53" s="8" t="s">
        <v>10</v>
      </c>
      <c r="K53" s="9" t="s">
        <v>11</v>
      </c>
      <c r="L53" s="69"/>
      <c r="M53" s="69"/>
      <c r="N53" s="70"/>
    </row>
    <row r="54" spans="1:28" x14ac:dyDescent="0.3">
      <c r="A54" s="13"/>
      <c r="B54" s="14"/>
      <c r="C54" s="14"/>
      <c r="D54" s="14"/>
      <c r="E54" s="14"/>
      <c r="F54" s="98">
        <v>6.9444444444444447E-4</v>
      </c>
      <c r="G54" s="17">
        <v>1.3888888888888889E-3</v>
      </c>
      <c r="H54" s="17">
        <v>2.0833333333333333E-3</v>
      </c>
      <c r="I54" s="17">
        <v>2.7777777777777779E-3</v>
      </c>
      <c r="J54" s="18">
        <v>3.472222222222222E-3</v>
      </c>
      <c r="K54" s="19" t="s">
        <v>12</v>
      </c>
      <c r="M54" s="26" t="s">
        <v>13</v>
      </c>
      <c r="N54" s="23" t="s">
        <v>14</v>
      </c>
    </row>
    <row r="55" spans="1:28" ht="14.4" x14ac:dyDescent="0.3">
      <c r="A55" s="22">
        <v>0</v>
      </c>
      <c r="B55" s="12">
        <v>40</v>
      </c>
      <c r="C55" s="12">
        <v>0</v>
      </c>
      <c r="D55" s="12">
        <v>9</v>
      </c>
      <c r="E55" s="71">
        <f>0.078</f>
        <v>7.8E-2</v>
      </c>
      <c r="F55" s="88">
        <v>16.600000000000001</v>
      </c>
      <c r="G55" s="89"/>
      <c r="H55" s="89">
        <v>25.4</v>
      </c>
      <c r="I55" s="74"/>
      <c r="J55" s="87"/>
      <c r="K55" s="19"/>
      <c r="N55" s="23"/>
      <c r="O55" s="53"/>
      <c r="P55" s="54"/>
      <c r="Q55" s="55"/>
      <c r="R55" s="56"/>
      <c r="S55"/>
      <c r="T55"/>
      <c r="U55"/>
      <c r="V55"/>
      <c r="W55"/>
      <c r="X55"/>
      <c r="Y55"/>
      <c r="Z55"/>
      <c r="AA55"/>
      <c r="AB55"/>
    </row>
    <row r="56" spans="1:28" ht="14.4" x14ac:dyDescent="0.3">
      <c r="A56" s="22">
        <v>10</v>
      </c>
      <c r="B56" s="12">
        <f t="shared" ref="B56:B64" si="6">B55-(E55*(A56-A55))-0.02</f>
        <v>39.199999999999996</v>
      </c>
      <c r="D56" s="12">
        <v>9</v>
      </c>
      <c r="E56" s="71">
        <f>0.078</f>
        <v>7.8E-2</v>
      </c>
      <c r="F56" s="90">
        <v>16.600000000000001</v>
      </c>
      <c r="G56" s="74"/>
      <c r="H56" s="89">
        <v>24.3</v>
      </c>
      <c r="I56" s="89"/>
      <c r="J56" s="91">
        <v>23.3</v>
      </c>
      <c r="K56" s="19"/>
      <c r="M56" s="26">
        <f>(H56-H55)*$D$4</f>
        <v>-9.8999999999999808</v>
      </c>
      <c r="N56" s="23"/>
      <c r="O56" s="57"/>
      <c r="P56" s="55"/>
      <c r="Q56" s="56"/>
      <c r="R56" s="55"/>
      <c r="S56" s="55"/>
      <c r="T56"/>
      <c r="U56"/>
      <c r="V56"/>
      <c r="W56"/>
      <c r="X56"/>
      <c r="Y56"/>
      <c r="Z56"/>
      <c r="AA56"/>
      <c r="AB56"/>
    </row>
    <row r="57" spans="1:28" ht="14.4" x14ac:dyDescent="0.3">
      <c r="A57" s="22">
        <v>30</v>
      </c>
      <c r="B57" s="12">
        <f t="shared" si="6"/>
        <v>37.61999999999999</v>
      </c>
      <c r="D57" s="12">
        <v>9</v>
      </c>
      <c r="E57" s="71">
        <v>7.8E-2</v>
      </c>
      <c r="F57" s="90">
        <v>16.600000000000001</v>
      </c>
      <c r="G57" s="99"/>
      <c r="H57" s="89">
        <v>22.5</v>
      </c>
      <c r="I57" s="89"/>
      <c r="J57" s="91">
        <v>23</v>
      </c>
      <c r="K57" s="19"/>
      <c r="M57" s="26">
        <f t="shared" ref="M57:M65" si="7">(H57-H56)*$D$4</f>
        <v>-16.200000000000006</v>
      </c>
      <c r="N57" s="23"/>
      <c r="O57" s="58"/>
      <c r="P57"/>
      <c r="Q57"/>
      <c r="R57"/>
      <c r="S57" s="55"/>
      <c r="T57"/>
      <c r="U57"/>
      <c r="V57"/>
      <c r="W57"/>
      <c r="X57"/>
      <c r="Y57"/>
      <c r="Z57"/>
      <c r="AA57"/>
      <c r="AB57"/>
    </row>
    <row r="58" spans="1:28" ht="14.4" x14ac:dyDescent="0.3">
      <c r="A58" s="22">
        <v>60</v>
      </c>
      <c r="B58" s="12">
        <f t="shared" si="6"/>
        <v>35.259999999999984</v>
      </c>
      <c r="D58" s="12">
        <v>9</v>
      </c>
      <c r="E58" s="71">
        <v>7.8E-2</v>
      </c>
      <c r="F58" s="88">
        <v>16.600000000000001</v>
      </c>
      <c r="G58" s="89"/>
      <c r="H58" s="89">
        <v>22</v>
      </c>
      <c r="I58" s="89"/>
      <c r="J58" s="91">
        <v>21.9</v>
      </c>
      <c r="K58" s="19"/>
      <c r="M58" s="26">
        <f t="shared" si="7"/>
        <v>-4.5</v>
      </c>
      <c r="N58" s="77"/>
      <c r="O58" s="58"/>
      <c r="P58"/>
      <c r="Q58"/>
      <c r="R58"/>
      <c r="S58" s="55"/>
      <c r="T58"/>
      <c r="U58"/>
      <c r="V58"/>
      <c r="W58"/>
      <c r="X58"/>
      <c r="Y58"/>
      <c r="Z58"/>
      <c r="AA58"/>
      <c r="AB58"/>
    </row>
    <row r="59" spans="1:28" ht="14.4" x14ac:dyDescent="0.3">
      <c r="A59" s="22">
        <v>120</v>
      </c>
      <c r="B59" s="12">
        <f t="shared" si="6"/>
        <v>30.559999999999985</v>
      </c>
      <c r="C59" s="12">
        <v>9.02</v>
      </c>
      <c r="D59" s="12">
        <v>9</v>
      </c>
      <c r="E59" s="71">
        <v>7.8E-2</v>
      </c>
      <c r="F59" s="90">
        <v>16.600000000000001</v>
      </c>
      <c r="G59" s="99"/>
      <c r="H59" s="89">
        <v>20</v>
      </c>
      <c r="I59" s="89"/>
      <c r="J59" s="91">
        <v>20.7</v>
      </c>
      <c r="K59" s="19">
        <f>((AVERAGE(F55,F58)-J59)*C59)</f>
        <v>-36.981999999999978</v>
      </c>
      <c r="M59" s="26">
        <f t="shared" si="7"/>
        <v>-18</v>
      </c>
      <c r="N59" s="77"/>
      <c r="O59" s="55"/>
      <c r="P59" s="55"/>
      <c r="Q59" s="55"/>
      <c r="R59" s="59"/>
      <c r="S59" s="59"/>
      <c r="T59"/>
      <c r="U59"/>
      <c r="V59"/>
      <c r="W59"/>
      <c r="X59"/>
      <c r="Y59"/>
      <c r="Z59"/>
      <c r="AA59"/>
      <c r="AB59"/>
    </row>
    <row r="60" spans="1:28" ht="14.4" x14ac:dyDescent="0.3">
      <c r="A60" s="22">
        <v>180</v>
      </c>
      <c r="B60" s="12">
        <f t="shared" si="6"/>
        <v>25.859999999999985</v>
      </c>
      <c r="D60" s="12">
        <v>9</v>
      </c>
      <c r="E60" s="71">
        <v>7.5499999999999998E-2</v>
      </c>
      <c r="F60" s="90">
        <v>16.600000000000001</v>
      </c>
      <c r="G60" s="99"/>
      <c r="H60" s="89">
        <v>19.399999999999999</v>
      </c>
      <c r="I60" s="89"/>
      <c r="J60" s="91">
        <v>18.5</v>
      </c>
      <c r="K60" s="19"/>
      <c r="M60" s="26">
        <f t="shared" si="7"/>
        <v>-5.4000000000000128</v>
      </c>
      <c r="N60" s="77"/>
      <c r="O60"/>
      <c r="P60" s="30"/>
      <c r="Q60" s="30"/>
      <c r="R60" s="59"/>
      <c r="S60" s="30"/>
      <c r="T60" s="30"/>
      <c r="U60"/>
      <c r="V60"/>
      <c r="W60"/>
      <c r="X60"/>
      <c r="Y60"/>
      <c r="Z60"/>
      <c r="AA60"/>
      <c r="AB60"/>
    </row>
    <row r="61" spans="1:28" ht="14.4" x14ac:dyDescent="0.3">
      <c r="A61" s="22">
        <v>240</v>
      </c>
      <c r="B61" s="12">
        <f t="shared" si="6"/>
        <v>21.309999999999985</v>
      </c>
      <c r="C61" s="12">
        <v>8.5500000000000007</v>
      </c>
      <c r="D61" s="12">
        <v>9</v>
      </c>
      <c r="E61" s="71">
        <v>7.5499999999999998E-2</v>
      </c>
      <c r="F61" s="88">
        <v>16.5</v>
      </c>
      <c r="G61" s="89"/>
      <c r="H61" s="89">
        <v>18.600000000000001</v>
      </c>
      <c r="I61" s="89"/>
      <c r="J61" s="91">
        <v>18.600000000000001</v>
      </c>
      <c r="K61" s="19">
        <f>((AVERAGE(F58,F61)-J61)*C61)</f>
        <v>-17.527500000000007</v>
      </c>
      <c r="M61" s="26">
        <f t="shared" si="7"/>
        <v>-7.1999999999999744</v>
      </c>
      <c r="N61" s="77"/>
      <c r="O61" s="30"/>
      <c r="P61" s="30"/>
      <c r="Q61" s="30"/>
      <c r="R61" s="59"/>
      <c r="S61" s="30"/>
      <c r="T61" s="30"/>
      <c r="U61"/>
      <c r="V61"/>
      <c r="W61"/>
      <c r="X61"/>
      <c r="Y61"/>
      <c r="Z61"/>
      <c r="AA61"/>
      <c r="AB61"/>
    </row>
    <row r="62" spans="1:28" ht="14.4" x14ac:dyDescent="0.3">
      <c r="A62" s="22">
        <v>300</v>
      </c>
      <c r="B62" s="12">
        <f t="shared" si="6"/>
        <v>16.759999999999984</v>
      </c>
      <c r="D62" s="12">
        <v>9</v>
      </c>
      <c r="E62" s="71">
        <v>7.3999999999999996E-2</v>
      </c>
      <c r="F62" s="90">
        <v>16.5</v>
      </c>
      <c r="G62" s="99"/>
      <c r="H62" s="89">
        <v>17.600000000000001</v>
      </c>
      <c r="I62" s="89"/>
      <c r="J62" s="91">
        <v>17.899999999999999</v>
      </c>
      <c r="K62" s="19"/>
      <c r="M62" s="26">
        <f t="shared" si="7"/>
        <v>-9</v>
      </c>
      <c r="N62" s="23"/>
      <c r="O62" s="30"/>
      <c r="P62" s="30"/>
      <c r="Q62" s="30"/>
      <c r="R62" s="59"/>
      <c r="S62" s="30"/>
      <c r="T62" s="30"/>
      <c r="U62" s="30"/>
      <c r="V62"/>
      <c r="W62"/>
      <c r="X62"/>
      <c r="Y62"/>
      <c r="Z62"/>
      <c r="AA62"/>
      <c r="AB62"/>
    </row>
    <row r="63" spans="1:28" ht="14.4" x14ac:dyDescent="0.3">
      <c r="A63" s="22">
        <v>360</v>
      </c>
      <c r="B63" s="12">
        <f t="shared" si="6"/>
        <v>12.299999999999985</v>
      </c>
      <c r="C63" s="12">
        <v>8.76</v>
      </c>
      <c r="D63" s="12">
        <v>9</v>
      </c>
      <c r="E63" s="71">
        <v>7.3999999999999996E-2</v>
      </c>
      <c r="F63" s="90">
        <v>16.399999999999999</v>
      </c>
      <c r="G63" s="99"/>
      <c r="H63" s="89">
        <v>18</v>
      </c>
      <c r="I63" s="89"/>
      <c r="J63" s="91">
        <v>17.600000000000001</v>
      </c>
      <c r="K63" s="19">
        <f>((F61-J63)*C63)</f>
        <v>-9.6360000000000117</v>
      </c>
      <c r="M63" s="26">
        <f t="shared" si="7"/>
        <v>3.5999999999999872</v>
      </c>
      <c r="N63" s="23"/>
      <c r="O63" s="30"/>
      <c r="P63" s="30"/>
      <c r="Q63" s="30"/>
      <c r="R63" s="59"/>
      <c r="S63" s="30"/>
      <c r="T63" s="30"/>
      <c r="U63" s="30"/>
      <c r="V63"/>
      <c r="W63" s="46"/>
      <c r="X63" s="46"/>
      <c r="Y63"/>
      <c r="Z63"/>
      <c r="AA63"/>
      <c r="AB63"/>
    </row>
    <row r="64" spans="1:28" ht="14.4" x14ac:dyDescent="0.3">
      <c r="A64" s="22">
        <v>420</v>
      </c>
      <c r="B64" s="12">
        <f t="shared" si="6"/>
        <v>7.8399999999999856</v>
      </c>
      <c r="D64" s="12">
        <v>9</v>
      </c>
      <c r="E64" s="71">
        <v>7.3999999999999996E-2</v>
      </c>
      <c r="F64" s="90">
        <v>16.3</v>
      </c>
      <c r="G64" s="99"/>
      <c r="H64" s="89">
        <v>17.3</v>
      </c>
      <c r="I64" s="89"/>
      <c r="J64" s="91">
        <v>17.7</v>
      </c>
      <c r="K64" s="19"/>
      <c r="M64" s="26">
        <f t="shared" si="7"/>
        <v>-6.2999999999999936</v>
      </c>
      <c r="N64" s="23"/>
      <c r="O64" s="30"/>
      <c r="P64" s="30"/>
      <c r="Q64" s="30"/>
      <c r="R64" s="59"/>
      <c r="S64" s="30"/>
      <c r="T64" s="30"/>
      <c r="U64" s="30"/>
      <c r="V64"/>
      <c r="W64" s="46"/>
      <c r="X64" s="46"/>
      <c r="Y64"/>
      <c r="Z64"/>
      <c r="AA64"/>
      <c r="AB64"/>
    </row>
    <row r="65" spans="1:28" ht="14.4" x14ac:dyDescent="0.3">
      <c r="A65" s="31">
        <v>480</v>
      </c>
      <c r="B65" s="33">
        <v>4.75</v>
      </c>
      <c r="C65" s="33">
        <v>8.3000000000000007</v>
      </c>
      <c r="D65" s="33">
        <v>9</v>
      </c>
      <c r="E65" s="79">
        <v>7.3999999999999996E-2</v>
      </c>
      <c r="F65" s="92">
        <v>16.2</v>
      </c>
      <c r="G65" s="93"/>
      <c r="H65" s="93">
        <v>17</v>
      </c>
      <c r="I65" s="93"/>
      <c r="J65" s="94">
        <v>17.8</v>
      </c>
      <c r="K65" s="38">
        <f>((AVERAGE(F61,F65)-J65)*C65)</f>
        <v>-12.034999999999995</v>
      </c>
      <c r="L65" s="39"/>
      <c r="M65" s="39">
        <f t="shared" si="7"/>
        <v>-2.7000000000000064</v>
      </c>
      <c r="N65" s="34"/>
      <c r="O65" s="30"/>
      <c r="P65" s="30"/>
      <c r="Q65" s="30"/>
      <c r="R65" s="59"/>
      <c r="S65" s="30"/>
      <c r="T65" s="30"/>
      <c r="U65" s="30"/>
      <c r="V65"/>
      <c r="W65" s="46"/>
      <c r="X65" s="46"/>
      <c r="Y65"/>
      <c r="Z65"/>
      <c r="AA65"/>
      <c r="AB65"/>
    </row>
    <row r="66" spans="1:28" ht="14.4" x14ac:dyDescent="0.3">
      <c r="C66" s="12" t="s">
        <v>17</v>
      </c>
      <c r="F66" s="95"/>
      <c r="K66" s="42">
        <f>SUM(K59:K65)</f>
        <v>-76.180499999999995</v>
      </c>
      <c r="L66" s="42"/>
      <c r="M66" s="42">
        <f>SUM(M56:M65)</f>
        <v>-75.599999999999994</v>
      </c>
      <c r="N66" s="43">
        <f>K66-M66</f>
        <v>-0.58050000000000068</v>
      </c>
      <c r="O66" s="30"/>
      <c r="P66" s="30"/>
      <c r="Q66" s="30"/>
      <c r="R66" s="59"/>
      <c r="S66" s="30"/>
      <c r="T66" s="30"/>
      <c r="U66" s="30"/>
      <c r="V66"/>
      <c r="W66" s="46"/>
      <c r="X66" s="46"/>
      <c r="Y66"/>
      <c r="Z66"/>
      <c r="AA66"/>
      <c r="AB66"/>
    </row>
    <row r="67" spans="1:28" ht="14.4" x14ac:dyDescent="0.3">
      <c r="F67" s="95"/>
      <c r="K67" s="44">
        <f>(B55*F55)-(B65*F65)-(C59*J59)-(C61*J61)-(C63*J63)-(C65*J65)-((0.08*AVERAGE(F55:F65))+(0.22*AVERAGE(H55:H65))+(0.2*AVERAGE(J56:J65)))</f>
        <v>-70.312000000000097</v>
      </c>
      <c r="L67" s="214"/>
      <c r="M67" s="45">
        <f>(H65-H55)*$D$4</f>
        <v>-75.599999999999994</v>
      </c>
      <c r="O67" s="30"/>
      <c r="P67" s="30"/>
      <c r="Q67" s="30"/>
      <c r="R67" s="59"/>
      <c r="S67" s="30"/>
      <c r="T67" s="30"/>
      <c r="U67" s="30"/>
      <c r="V67"/>
      <c r="W67" s="46"/>
      <c r="X67" s="46"/>
      <c r="Y67"/>
      <c r="Z67"/>
      <c r="AA67"/>
      <c r="AB67"/>
    </row>
    <row r="68" spans="1:28" ht="14.4" x14ac:dyDescent="0.3">
      <c r="F68" s="95"/>
      <c r="N68" s="52"/>
      <c r="O68" s="30"/>
      <c r="P68" s="59"/>
      <c r="Q68" s="59"/>
      <c r="R68" s="30"/>
      <c r="S68" s="30"/>
      <c r="T68" s="59"/>
      <c r="U68" s="30"/>
      <c r="V68"/>
      <c r="W68" s="46"/>
      <c r="X68" s="46"/>
      <c r="Y68"/>
      <c r="Z68"/>
      <c r="AA68"/>
      <c r="AB68"/>
    </row>
    <row r="69" spans="1:28" s="2" customFormat="1" ht="14.4" x14ac:dyDescent="0.3">
      <c r="A69" s="1" t="s">
        <v>21</v>
      </c>
      <c r="F69" s="96"/>
      <c r="G69" s="1"/>
      <c r="H69" s="1"/>
      <c r="I69" s="1"/>
      <c r="J69" s="1"/>
      <c r="K69" s="3"/>
      <c r="L69" s="3"/>
      <c r="M69" s="3"/>
      <c r="N69" s="52"/>
      <c r="O69" s="30"/>
      <c r="P69" s="59"/>
      <c r="Q69" s="59"/>
      <c r="R69" s="30"/>
      <c r="S69" s="30"/>
      <c r="T69" s="59"/>
      <c r="U69" s="30"/>
      <c r="V69"/>
      <c r="W69" s="46"/>
      <c r="X69" s="46"/>
      <c r="Y69"/>
      <c r="Z69"/>
      <c r="AA69"/>
      <c r="AB69"/>
    </row>
    <row r="70" spans="1:28" ht="41.4" x14ac:dyDescent="0.3">
      <c r="A70" s="4" t="s">
        <v>1</v>
      </c>
      <c r="B70" s="5" t="s">
        <v>2</v>
      </c>
      <c r="C70" s="5" t="s">
        <v>3</v>
      </c>
      <c r="D70" s="5" t="s">
        <v>4</v>
      </c>
      <c r="E70" s="5" t="s">
        <v>5</v>
      </c>
      <c r="F70" s="97" t="s">
        <v>6</v>
      </c>
      <c r="G70" s="7" t="s">
        <v>7</v>
      </c>
      <c r="H70" s="7" t="s">
        <v>8</v>
      </c>
      <c r="I70" s="7" t="s">
        <v>9</v>
      </c>
      <c r="J70" s="8" t="s">
        <v>10</v>
      </c>
      <c r="K70" s="9" t="s">
        <v>11</v>
      </c>
      <c r="L70" s="69"/>
      <c r="M70" s="69"/>
      <c r="N70" s="70"/>
      <c r="O70" s="30"/>
      <c r="P70" s="59"/>
      <c r="Q70" s="59"/>
      <c r="R70" s="30"/>
      <c r="S70" s="30"/>
      <c r="T70" s="59"/>
      <c r="U70" s="30"/>
      <c r="V70"/>
      <c r="W70" s="46"/>
      <c r="X70" s="46"/>
      <c r="Y70"/>
      <c r="Z70"/>
      <c r="AA70"/>
      <c r="AB70"/>
    </row>
    <row r="71" spans="1:28" ht="14.4" x14ac:dyDescent="0.3">
      <c r="A71" s="13"/>
      <c r="B71" s="14"/>
      <c r="C71" s="14"/>
      <c r="D71" s="14"/>
      <c r="E71" s="14"/>
      <c r="F71" s="98">
        <v>6.9444444444444447E-4</v>
      </c>
      <c r="G71" s="17">
        <v>1.3888888888888889E-3</v>
      </c>
      <c r="H71" s="17">
        <v>2.0833333333333333E-3</v>
      </c>
      <c r="I71" s="17">
        <v>2.7777777777777779E-3</v>
      </c>
      <c r="J71" s="18">
        <v>3.472222222222222E-3</v>
      </c>
      <c r="K71" s="19" t="s">
        <v>12</v>
      </c>
      <c r="M71" s="26" t="s">
        <v>13</v>
      </c>
      <c r="N71" s="23" t="s">
        <v>14</v>
      </c>
      <c r="O71" s="59"/>
      <c r="P71" s="59"/>
      <c r="Q71" s="59"/>
      <c r="R71" s="30"/>
      <c r="S71" s="30"/>
      <c r="T71" s="59"/>
      <c r="U71" s="30"/>
      <c r="V71"/>
      <c r="W71" s="46"/>
      <c r="X71" s="46"/>
      <c r="Y71"/>
      <c r="Z71"/>
      <c r="AA71"/>
      <c r="AB71"/>
    </row>
    <row r="72" spans="1:28" ht="14.4" x14ac:dyDescent="0.3">
      <c r="A72" s="22">
        <v>0</v>
      </c>
      <c r="B72" s="12">
        <v>40</v>
      </c>
      <c r="C72" s="12">
        <v>0</v>
      </c>
      <c r="D72" s="12">
        <v>9</v>
      </c>
      <c r="E72" s="71">
        <f>0.078</f>
        <v>7.8E-2</v>
      </c>
      <c r="F72" s="88">
        <v>0</v>
      </c>
      <c r="G72" s="89"/>
      <c r="H72" s="89">
        <v>9.5</v>
      </c>
      <c r="I72" s="74"/>
      <c r="J72" s="87"/>
      <c r="K72" s="19"/>
      <c r="N72" s="23"/>
      <c r="O72"/>
      <c r="P72"/>
      <c r="Q72"/>
      <c r="R72"/>
      <c r="S72"/>
      <c r="T72"/>
      <c r="U72" s="30"/>
      <c r="V72"/>
      <c r="W72" s="46"/>
      <c r="X72" s="46"/>
      <c r="Y72"/>
      <c r="Z72"/>
      <c r="AA72"/>
      <c r="AB72"/>
    </row>
    <row r="73" spans="1:28" ht="14.4" x14ac:dyDescent="0.3">
      <c r="A73" s="22">
        <v>10</v>
      </c>
      <c r="B73" s="12">
        <f t="shared" ref="B73:B81" si="8">B72-(E72*(A73-A72))-0.02</f>
        <v>39.199999999999996</v>
      </c>
      <c r="D73" s="12">
        <v>9</v>
      </c>
      <c r="E73" s="71">
        <f>0.078</f>
        <v>7.8E-2</v>
      </c>
      <c r="F73" s="90">
        <v>0</v>
      </c>
      <c r="G73" s="74"/>
      <c r="H73" s="89">
        <v>7.1</v>
      </c>
      <c r="I73" s="89"/>
      <c r="J73" s="91">
        <v>4.0999999999999996</v>
      </c>
      <c r="K73" s="19"/>
      <c r="M73" s="26">
        <f>(H73-H72)*$D$4</f>
        <v>-21.6</v>
      </c>
      <c r="N73" s="23"/>
      <c r="O73" s="30"/>
      <c r="P73" s="30"/>
      <c r="Q73" s="30"/>
      <c r="R73"/>
      <c r="S73"/>
      <c r="T73"/>
      <c r="U73"/>
      <c r="V73"/>
      <c r="W73" s="46"/>
      <c r="X73" s="46"/>
      <c r="Y73"/>
      <c r="Z73"/>
      <c r="AA73"/>
      <c r="AB73"/>
    </row>
    <row r="74" spans="1:28" ht="14.4" x14ac:dyDescent="0.3">
      <c r="A74" s="22">
        <v>30</v>
      </c>
      <c r="B74" s="12">
        <f t="shared" si="8"/>
        <v>37.61999999999999</v>
      </c>
      <c r="D74" s="12">
        <v>9</v>
      </c>
      <c r="E74" s="71">
        <v>7.8E-2</v>
      </c>
      <c r="F74" s="90">
        <v>0</v>
      </c>
      <c r="G74" s="74"/>
      <c r="H74" s="89">
        <v>5.9</v>
      </c>
      <c r="I74" s="89"/>
      <c r="J74" s="91">
        <v>4.5999999999999996</v>
      </c>
      <c r="K74" s="19"/>
      <c r="M74" s="26">
        <f t="shared" ref="M74:M82" si="9">(H74-H73)*$D$4</f>
        <v>-10.799999999999994</v>
      </c>
      <c r="N74" s="23"/>
      <c r="O74" s="30"/>
      <c r="P74" s="30"/>
      <c r="Q74" s="30"/>
      <c r="R74"/>
      <c r="S74"/>
      <c r="T74"/>
      <c r="U74"/>
      <c r="V74"/>
      <c r="W74" s="46"/>
      <c r="X74" s="46"/>
      <c r="Y74"/>
      <c r="Z74"/>
      <c r="AA74"/>
      <c r="AB74"/>
    </row>
    <row r="75" spans="1:28" ht="14.4" x14ac:dyDescent="0.3">
      <c r="A75" s="22">
        <v>60</v>
      </c>
      <c r="B75" s="12">
        <f t="shared" si="8"/>
        <v>35.259999999999984</v>
      </c>
      <c r="D75" s="12">
        <v>9</v>
      </c>
      <c r="E75" s="71">
        <v>7.8E-2</v>
      </c>
      <c r="F75" s="88">
        <v>0</v>
      </c>
      <c r="G75" s="89"/>
      <c r="H75" s="89">
        <v>5</v>
      </c>
      <c r="I75" s="89"/>
      <c r="J75" s="91">
        <v>4.3</v>
      </c>
      <c r="K75" s="19"/>
      <c r="M75" s="26">
        <f t="shared" si="9"/>
        <v>-8.1000000000000032</v>
      </c>
      <c r="N75" s="77"/>
      <c r="O75" s="30"/>
      <c r="P75" s="30"/>
      <c r="Q75" s="30"/>
      <c r="R75"/>
      <c r="S75"/>
      <c r="T75"/>
      <c r="U75"/>
      <c r="V75"/>
      <c r="W75" s="46"/>
      <c r="X75" s="46"/>
      <c r="Y75"/>
      <c r="Z75"/>
      <c r="AA75"/>
      <c r="AB75"/>
    </row>
    <row r="76" spans="1:28" ht="14.4" x14ac:dyDescent="0.3">
      <c r="A76" s="22">
        <v>120</v>
      </c>
      <c r="B76" s="12">
        <f t="shared" si="8"/>
        <v>30.559999999999985</v>
      </c>
      <c r="C76" s="12">
        <v>9.02</v>
      </c>
      <c r="D76" s="12">
        <v>9</v>
      </c>
      <c r="E76" s="71">
        <v>7.8E-2</v>
      </c>
      <c r="F76" s="90">
        <v>0</v>
      </c>
      <c r="G76" s="74"/>
      <c r="H76" s="89">
        <v>3.6</v>
      </c>
      <c r="I76" s="89"/>
      <c r="J76" s="91">
        <v>3.7</v>
      </c>
      <c r="K76" s="19">
        <f>((AVERAGE(F72,F75)-J76)*C76)</f>
        <v>-33.374000000000002</v>
      </c>
      <c r="M76" s="26">
        <f t="shared" si="9"/>
        <v>-12.6</v>
      </c>
      <c r="N76" s="77"/>
      <c r="O76" s="30"/>
      <c r="P76" s="30"/>
      <c r="Q76" s="30"/>
      <c r="R76"/>
      <c r="S76"/>
      <c r="T76"/>
      <c r="U76" s="30"/>
      <c r="V76"/>
      <c r="W76" s="46"/>
      <c r="X76" s="46"/>
      <c r="Y76"/>
      <c r="Z76"/>
      <c r="AA76"/>
      <c r="AB76"/>
    </row>
    <row r="77" spans="1:28" ht="14.4" x14ac:dyDescent="0.3">
      <c r="A77" s="22">
        <v>180</v>
      </c>
      <c r="B77" s="12">
        <f t="shared" si="8"/>
        <v>25.859999999999985</v>
      </c>
      <c r="D77" s="12">
        <v>9</v>
      </c>
      <c r="E77" s="71">
        <v>7.5499999999999998E-2</v>
      </c>
      <c r="F77" s="90">
        <v>0</v>
      </c>
      <c r="G77" s="74"/>
      <c r="H77" s="89">
        <v>2.5</v>
      </c>
      <c r="I77" s="89"/>
      <c r="J77" s="91">
        <v>2.2000000000000002</v>
      </c>
      <c r="K77" s="19"/>
      <c r="M77" s="26">
        <f t="shared" si="9"/>
        <v>-9.9</v>
      </c>
      <c r="N77" s="77"/>
      <c r="O77" s="30"/>
      <c r="P77" s="30"/>
      <c r="Q77" s="30"/>
      <c r="R77"/>
      <c r="S77"/>
      <c r="T77"/>
      <c r="U77"/>
      <c r="V77"/>
      <c r="W77" s="46"/>
      <c r="X77" s="46"/>
      <c r="Y77"/>
      <c r="Z77"/>
      <c r="AA77"/>
      <c r="AB77"/>
    </row>
    <row r="78" spans="1:28" ht="14.4" x14ac:dyDescent="0.3">
      <c r="A78" s="22">
        <v>240</v>
      </c>
      <c r="B78" s="12">
        <f t="shared" si="8"/>
        <v>21.309999999999985</v>
      </c>
      <c r="C78" s="12">
        <v>8.5500000000000007</v>
      </c>
      <c r="D78" s="12">
        <v>9</v>
      </c>
      <c r="E78" s="71">
        <v>7.5499999999999998E-2</v>
      </c>
      <c r="F78" s="88">
        <v>0</v>
      </c>
      <c r="G78" s="89"/>
      <c r="H78" s="89">
        <v>1.7</v>
      </c>
      <c r="I78" s="89"/>
      <c r="J78" s="91">
        <v>2</v>
      </c>
      <c r="K78" s="19">
        <f>((AVERAGE(F75,F78)-J78)*C78)</f>
        <v>-17.100000000000001</v>
      </c>
      <c r="M78" s="26">
        <f t="shared" si="9"/>
        <v>-7.2</v>
      </c>
      <c r="N78" s="77"/>
      <c r="O78" s="30"/>
      <c r="P78" s="30"/>
      <c r="Q78" s="30"/>
      <c r="R78"/>
      <c r="S78"/>
      <c r="T78"/>
      <c r="U78"/>
      <c r="V78"/>
      <c r="W78" s="46"/>
      <c r="X78" s="46"/>
      <c r="Y78"/>
      <c r="Z78"/>
      <c r="AA78"/>
      <c r="AB78"/>
    </row>
    <row r="79" spans="1:28" ht="14.4" x14ac:dyDescent="0.3">
      <c r="A79" s="22">
        <v>300</v>
      </c>
      <c r="B79" s="12">
        <f t="shared" si="8"/>
        <v>16.759999999999984</v>
      </c>
      <c r="D79" s="12">
        <v>9</v>
      </c>
      <c r="E79" s="71">
        <v>7.3999999999999996E-2</v>
      </c>
      <c r="F79" s="90">
        <v>0</v>
      </c>
      <c r="G79" s="74"/>
      <c r="H79" s="89">
        <v>1.4</v>
      </c>
      <c r="I79" s="89"/>
      <c r="J79" s="91">
        <v>1.3</v>
      </c>
      <c r="K79" s="19"/>
      <c r="M79" s="26">
        <f t="shared" si="9"/>
        <v>-2.7</v>
      </c>
      <c r="N79" s="23"/>
      <c r="O79" s="30"/>
      <c r="P79" s="30"/>
      <c r="Q79" s="30"/>
      <c r="R79"/>
      <c r="S79"/>
      <c r="T79"/>
      <c r="U79"/>
      <c r="V79"/>
      <c r="W79" s="46"/>
      <c r="X79" s="46"/>
      <c r="Y79"/>
      <c r="Z79"/>
      <c r="AA79"/>
      <c r="AB79"/>
    </row>
    <row r="80" spans="1:28" ht="14.4" x14ac:dyDescent="0.3">
      <c r="A80" s="22">
        <v>360</v>
      </c>
      <c r="B80" s="12">
        <f t="shared" si="8"/>
        <v>12.299999999999985</v>
      </c>
      <c r="C80" s="12">
        <v>8.76</v>
      </c>
      <c r="D80" s="12">
        <v>9</v>
      </c>
      <c r="E80" s="71">
        <v>7.3999999999999996E-2</v>
      </c>
      <c r="F80" s="90">
        <v>0</v>
      </c>
      <c r="G80" s="74"/>
      <c r="H80" s="89">
        <v>1.2</v>
      </c>
      <c r="I80" s="89"/>
      <c r="J80" s="91">
        <v>1.1000000000000001</v>
      </c>
      <c r="K80" s="19">
        <f>((F78-J80)*C80)</f>
        <v>-9.636000000000001</v>
      </c>
      <c r="M80" s="26">
        <f t="shared" si="9"/>
        <v>-1.7999999999999996</v>
      </c>
      <c r="N80" s="23"/>
    </row>
    <row r="81" spans="1:27" ht="14.4" x14ac:dyDescent="0.3">
      <c r="A81" s="22">
        <v>420</v>
      </c>
      <c r="B81" s="12">
        <f t="shared" si="8"/>
        <v>7.8399999999999856</v>
      </c>
      <c r="D81" s="12">
        <v>9</v>
      </c>
      <c r="E81" s="71">
        <v>7.3999999999999996E-2</v>
      </c>
      <c r="F81" s="90">
        <v>0</v>
      </c>
      <c r="G81" s="74"/>
      <c r="H81" s="89">
        <v>0.9</v>
      </c>
      <c r="I81" s="89"/>
      <c r="J81" s="91">
        <v>0.8</v>
      </c>
      <c r="K81" s="19"/>
      <c r="M81" s="26">
        <f t="shared" si="9"/>
        <v>-2.6999999999999993</v>
      </c>
      <c r="N81" s="23"/>
      <c r="O81" s="30"/>
      <c r="P81" s="30"/>
      <c r="Q81"/>
      <c r="R81"/>
      <c r="S81"/>
      <c r="T81"/>
      <c r="U81"/>
      <c r="V81" s="46"/>
      <c r="W81" s="46"/>
      <c r="X81"/>
      <c r="Y81"/>
      <c r="Z81"/>
      <c r="AA81"/>
    </row>
    <row r="82" spans="1:27" ht="14.4" x14ac:dyDescent="0.3">
      <c r="A82" s="31">
        <v>480</v>
      </c>
      <c r="B82" s="33">
        <v>4.75</v>
      </c>
      <c r="C82" s="33">
        <v>8.3000000000000007</v>
      </c>
      <c r="D82" s="33">
        <v>9</v>
      </c>
      <c r="E82" s="79">
        <v>7.3999999999999996E-2</v>
      </c>
      <c r="F82" s="92">
        <v>0</v>
      </c>
      <c r="G82" s="93"/>
      <c r="H82" s="93">
        <v>1</v>
      </c>
      <c r="I82" s="93"/>
      <c r="J82" s="94">
        <v>0.7</v>
      </c>
      <c r="K82" s="38">
        <f>((AVERAGE(F78,F82)-J82)*C82)</f>
        <v>-5.8100000000000005</v>
      </c>
      <c r="L82" s="39"/>
      <c r="M82" s="39">
        <f t="shared" si="9"/>
        <v>0.8999999999999998</v>
      </c>
      <c r="N82" s="34"/>
      <c r="O82" s="30"/>
      <c r="P82" s="30"/>
      <c r="Q82"/>
      <c r="R82"/>
      <c r="S82"/>
      <c r="T82"/>
      <c r="U82"/>
      <c r="V82" s="46"/>
      <c r="W82" s="46"/>
      <c r="X82"/>
      <c r="Y82"/>
      <c r="Z82"/>
      <c r="AA82"/>
    </row>
    <row r="83" spans="1:27" x14ac:dyDescent="0.3">
      <c r="C83" s="12" t="s">
        <v>17</v>
      </c>
      <c r="K83" s="42">
        <f>SUM(K76:K82)</f>
        <v>-65.92</v>
      </c>
      <c r="L83" s="42"/>
      <c r="M83" s="42">
        <f>SUM(M73:M82)</f>
        <v>-76.499999999999986</v>
      </c>
      <c r="N83" s="43">
        <f>K83-M83</f>
        <v>10.579999999999984</v>
      </c>
    </row>
    <row r="84" spans="1:27" x14ac:dyDescent="0.3">
      <c r="K84" s="44">
        <f>(B72*F72)-(B82*F82)-(C76*J76)-(C78*J78)-(C80*J80)-(C82*J82)-((0.08*AVERAGE(F72:F82))+(0.22*AVERAGE(H72:H82))+(0.2*AVERAGE(J73:J82)))</f>
        <v>-67.212000000000003</v>
      </c>
      <c r="L84" s="214"/>
      <c r="M84" s="45">
        <f>(H82-H72)*$D$4</f>
        <v>-76.5</v>
      </c>
    </row>
    <row r="86" spans="1:27" s="2" customFormat="1" x14ac:dyDescent="0.3">
      <c r="A86" s="1" t="s">
        <v>22</v>
      </c>
      <c r="G86" s="1"/>
      <c r="H86" s="1"/>
      <c r="I86" s="1"/>
      <c r="J86" s="1"/>
      <c r="K86" s="3"/>
      <c r="L86" s="3"/>
      <c r="M86" s="3"/>
    </row>
    <row r="87" spans="1:27" ht="41.4" x14ac:dyDescent="0.3">
      <c r="A87" s="4" t="s">
        <v>1</v>
      </c>
      <c r="B87" s="5" t="s">
        <v>2</v>
      </c>
      <c r="C87" s="5" t="s">
        <v>3</v>
      </c>
      <c r="D87" s="5" t="s">
        <v>4</v>
      </c>
      <c r="E87" s="5" t="s">
        <v>5</v>
      </c>
      <c r="F87" s="6" t="s">
        <v>6</v>
      </c>
      <c r="G87" s="7" t="s">
        <v>7</v>
      </c>
      <c r="H87" s="7" t="s">
        <v>8</v>
      </c>
      <c r="I87" s="7" t="s">
        <v>9</v>
      </c>
      <c r="J87" s="8" t="s">
        <v>10</v>
      </c>
      <c r="K87" s="9" t="s">
        <v>11</v>
      </c>
      <c r="L87" s="69"/>
      <c r="M87" s="69"/>
      <c r="N87" s="70"/>
    </row>
    <row r="88" spans="1:27" x14ac:dyDescent="0.3">
      <c r="A88" s="13"/>
      <c r="B88" s="14"/>
      <c r="C88" s="14"/>
      <c r="D88" s="14"/>
      <c r="E88" s="14"/>
      <c r="F88" s="16">
        <v>6.9444444444444447E-4</v>
      </c>
      <c r="G88" s="17">
        <v>1.3888888888888889E-3</v>
      </c>
      <c r="H88" s="17">
        <v>2.0833333333333333E-3</v>
      </c>
      <c r="I88" s="17">
        <v>2.7777777777777779E-3</v>
      </c>
      <c r="J88" s="18">
        <v>3.472222222222222E-3</v>
      </c>
      <c r="K88" s="19" t="s">
        <v>12</v>
      </c>
      <c r="M88" s="26" t="s">
        <v>13</v>
      </c>
      <c r="N88" s="23" t="s">
        <v>14</v>
      </c>
    </row>
    <row r="89" spans="1:27" ht="14.4" x14ac:dyDescent="0.3">
      <c r="A89" s="22">
        <v>0</v>
      </c>
      <c r="B89" s="12">
        <v>40</v>
      </c>
      <c r="C89" s="12">
        <v>0</v>
      </c>
      <c r="D89" s="12">
        <v>9</v>
      </c>
      <c r="E89" s="71">
        <f>0.078</f>
        <v>7.8E-2</v>
      </c>
      <c r="F89" s="100">
        <v>1.0900000000000001</v>
      </c>
      <c r="G89" s="74"/>
      <c r="H89" s="74">
        <v>1.69</v>
      </c>
      <c r="I89" s="74"/>
      <c r="J89" s="87"/>
      <c r="K89" s="19"/>
      <c r="N89" s="23"/>
    </row>
    <row r="90" spans="1:27" ht="14.4" x14ac:dyDescent="0.3">
      <c r="A90" s="22">
        <v>10</v>
      </c>
      <c r="B90" s="12">
        <f t="shared" ref="B90:B98" si="10">B89-(E89*(A90-A89))-0.02</f>
        <v>39.199999999999996</v>
      </c>
      <c r="D90" s="12">
        <v>9</v>
      </c>
      <c r="E90" s="71">
        <f>0.078</f>
        <v>7.8E-2</v>
      </c>
      <c r="F90" s="101">
        <v>1.0900000000000001</v>
      </c>
      <c r="G90" s="74"/>
      <c r="H90" s="74">
        <v>1.4</v>
      </c>
      <c r="I90" s="74"/>
      <c r="J90" s="87">
        <v>1.01</v>
      </c>
      <c r="K90" s="19"/>
      <c r="M90" s="26">
        <f>(H90-H89)*$D$4</f>
        <v>-2.6100000000000003</v>
      </c>
      <c r="N90" s="23"/>
    </row>
    <row r="91" spans="1:27" ht="14.4" x14ac:dyDescent="0.3">
      <c r="A91" s="22">
        <v>30</v>
      </c>
      <c r="B91" s="12">
        <f t="shared" si="10"/>
        <v>37.61999999999999</v>
      </c>
      <c r="D91" s="12">
        <v>9</v>
      </c>
      <c r="E91" s="71">
        <v>7.8E-2</v>
      </c>
      <c r="F91" s="101">
        <v>1.08</v>
      </c>
      <c r="G91" s="74"/>
      <c r="H91" s="74">
        <v>1.34</v>
      </c>
      <c r="I91" s="74"/>
      <c r="J91" s="87">
        <v>1.1200000000000001</v>
      </c>
      <c r="K91" s="19"/>
      <c r="M91" s="26">
        <f t="shared" ref="M91:M99" si="11">(H91-H90)*$D$4</f>
        <v>-0.53999999999999848</v>
      </c>
      <c r="N91" s="23"/>
    </row>
    <row r="92" spans="1:27" ht="14.4" x14ac:dyDescent="0.3">
      <c r="A92" s="22">
        <v>60</v>
      </c>
      <c r="B92" s="12">
        <f t="shared" si="10"/>
        <v>35.259999999999984</v>
      </c>
      <c r="D92" s="12">
        <v>9</v>
      </c>
      <c r="E92" s="71">
        <v>7.8E-2</v>
      </c>
      <c r="F92" s="100">
        <v>1.07</v>
      </c>
      <c r="G92" s="74"/>
      <c r="H92" s="74">
        <v>1.3</v>
      </c>
      <c r="I92" s="74"/>
      <c r="J92" s="87">
        <v>1.17</v>
      </c>
      <c r="K92" s="19"/>
      <c r="M92" s="26">
        <f t="shared" si="11"/>
        <v>-0.36000000000000032</v>
      </c>
      <c r="N92" s="77"/>
    </row>
    <row r="93" spans="1:27" ht="14.4" x14ac:dyDescent="0.3">
      <c r="A93" s="22">
        <v>120</v>
      </c>
      <c r="B93" s="12">
        <f t="shared" si="10"/>
        <v>30.559999999999985</v>
      </c>
      <c r="C93" s="12">
        <v>9.02</v>
      </c>
      <c r="D93" s="12">
        <v>9</v>
      </c>
      <c r="E93" s="71">
        <v>7.8E-2</v>
      </c>
      <c r="F93" s="101">
        <v>1.06</v>
      </c>
      <c r="G93" s="74"/>
      <c r="H93" s="74">
        <v>1.22</v>
      </c>
      <c r="I93" s="74"/>
      <c r="J93" s="87">
        <v>1.1299999999999999</v>
      </c>
      <c r="K93" s="19">
        <f>((AVERAGE(F89,F92)-J93)*C93)</f>
        <v>-0.4509999999999984</v>
      </c>
      <c r="M93" s="26">
        <f t="shared" si="11"/>
        <v>-0.72000000000000064</v>
      </c>
      <c r="N93" s="77"/>
    </row>
    <row r="94" spans="1:27" ht="14.4" x14ac:dyDescent="0.3">
      <c r="A94" s="22">
        <v>180</v>
      </c>
      <c r="B94" s="12">
        <f t="shared" si="10"/>
        <v>25.859999999999985</v>
      </c>
      <c r="D94" s="12">
        <v>9</v>
      </c>
      <c r="E94" s="71">
        <v>7.5499999999999998E-2</v>
      </c>
      <c r="F94" s="101">
        <v>1.05</v>
      </c>
      <c r="G94" s="74"/>
      <c r="H94" s="74">
        <v>1.1499999999999999</v>
      </c>
      <c r="I94" s="74"/>
      <c r="J94" s="87">
        <v>1.1100000000000001</v>
      </c>
      <c r="K94" s="19"/>
      <c r="M94" s="26">
        <f t="shared" si="11"/>
        <v>-0.63000000000000056</v>
      </c>
      <c r="N94" s="77"/>
    </row>
    <row r="95" spans="1:27" ht="14.4" x14ac:dyDescent="0.3">
      <c r="A95" s="22">
        <v>240</v>
      </c>
      <c r="B95" s="12">
        <f t="shared" si="10"/>
        <v>21.309999999999985</v>
      </c>
      <c r="C95" s="12">
        <v>8.5500000000000007</v>
      </c>
      <c r="D95" s="12">
        <v>9</v>
      </c>
      <c r="E95" s="71">
        <v>7.5499999999999998E-2</v>
      </c>
      <c r="F95" s="100">
        <v>1.04</v>
      </c>
      <c r="G95" s="74"/>
      <c r="H95" s="74">
        <v>1.1200000000000001</v>
      </c>
      <c r="I95" s="74"/>
      <c r="J95" s="87">
        <v>1.1200000000000001</v>
      </c>
      <c r="K95" s="19">
        <f>((AVERAGE(F92,F95)-J95)*C95)</f>
        <v>-0.55574999999999963</v>
      </c>
      <c r="M95" s="26">
        <f t="shared" si="11"/>
        <v>-0.26999999999999824</v>
      </c>
      <c r="N95" s="77"/>
    </row>
    <row r="96" spans="1:27" ht="14.4" x14ac:dyDescent="0.3">
      <c r="A96" s="22">
        <v>300</v>
      </c>
      <c r="B96" s="12">
        <f t="shared" si="10"/>
        <v>16.759999999999984</v>
      </c>
      <c r="D96" s="12">
        <v>9</v>
      </c>
      <c r="E96" s="71">
        <v>7.3999999999999996E-2</v>
      </c>
      <c r="F96" s="101">
        <v>1.04</v>
      </c>
      <c r="G96" s="74"/>
      <c r="H96" s="74">
        <v>1.04</v>
      </c>
      <c r="I96" s="74"/>
      <c r="J96" s="87">
        <v>1.1000000000000001</v>
      </c>
      <c r="K96" s="19"/>
      <c r="M96" s="26">
        <f t="shared" si="11"/>
        <v>-0.72000000000000064</v>
      </c>
      <c r="N96" s="23"/>
    </row>
    <row r="97" spans="1:14" ht="14.4" x14ac:dyDescent="0.3">
      <c r="A97" s="22">
        <v>360</v>
      </c>
      <c r="B97" s="12">
        <f t="shared" si="10"/>
        <v>12.299999999999985</v>
      </c>
      <c r="C97" s="12">
        <v>8.76</v>
      </c>
      <c r="D97" s="12">
        <v>9</v>
      </c>
      <c r="E97" s="71">
        <v>7.3999999999999996E-2</v>
      </c>
      <c r="F97" s="101">
        <v>1.04</v>
      </c>
      <c r="G97" s="74"/>
      <c r="H97" s="74">
        <v>1.1499999999999999</v>
      </c>
      <c r="I97" s="74"/>
      <c r="J97" s="87">
        <v>1.1399999999999999</v>
      </c>
      <c r="K97" s="19">
        <f>((F95-J97)*C97)</f>
        <v>-0.87599999999999878</v>
      </c>
      <c r="M97" s="26">
        <f t="shared" si="11"/>
        <v>0.98999999999999888</v>
      </c>
      <c r="N97" s="23"/>
    </row>
    <row r="98" spans="1:14" ht="14.4" x14ac:dyDescent="0.3">
      <c r="A98" s="22">
        <v>420</v>
      </c>
      <c r="B98" s="12">
        <f t="shared" si="10"/>
        <v>7.8399999999999856</v>
      </c>
      <c r="D98" s="12">
        <v>9</v>
      </c>
      <c r="E98" s="71">
        <v>7.3999999999999996E-2</v>
      </c>
      <c r="F98" s="101">
        <v>1.04</v>
      </c>
      <c r="G98" s="74"/>
      <c r="H98" s="74">
        <v>1.1200000000000001</v>
      </c>
      <c r="I98" s="74"/>
      <c r="J98" s="87">
        <v>1.1200000000000001</v>
      </c>
      <c r="K98" s="19"/>
      <c r="M98" s="26">
        <f t="shared" si="11"/>
        <v>-0.26999999999999824</v>
      </c>
      <c r="N98" s="23"/>
    </row>
    <row r="99" spans="1:14" ht="14.4" x14ac:dyDescent="0.3">
      <c r="A99" s="31">
        <v>480</v>
      </c>
      <c r="B99" s="33">
        <v>4.75</v>
      </c>
      <c r="C99" s="33">
        <v>8.3000000000000007</v>
      </c>
      <c r="D99" s="33">
        <v>9</v>
      </c>
      <c r="E99" s="79">
        <v>7.3999999999999996E-2</v>
      </c>
      <c r="F99" s="102">
        <v>1.05</v>
      </c>
      <c r="G99" s="103"/>
      <c r="H99" s="103">
        <v>1.0900000000000001</v>
      </c>
      <c r="I99" s="103"/>
      <c r="J99" s="104">
        <v>1.07</v>
      </c>
      <c r="K99" s="38">
        <f>((AVERAGE(F95,F99)-J99)*C99)</f>
        <v>-0.20750000000000113</v>
      </c>
      <c r="L99" s="39"/>
      <c r="M99" s="39">
        <f t="shared" si="11"/>
        <v>-0.27000000000000024</v>
      </c>
      <c r="N99" s="34"/>
    </row>
    <row r="100" spans="1:14" x14ac:dyDescent="0.3">
      <c r="C100" s="12" t="s">
        <v>17</v>
      </c>
      <c r="F100" s="26"/>
      <c r="K100" s="42">
        <f>SUM(K93:K99)</f>
        <v>-2.0902499999999979</v>
      </c>
      <c r="L100" s="42"/>
      <c r="M100" s="42">
        <f>SUM(M90:M99)</f>
        <v>-5.3999999999999995</v>
      </c>
      <c r="N100" s="43">
        <f>K100-M100</f>
        <v>3.3097500000000015</v>
      </c>
    </row>
    <row r="101" spans="1:14" x14ac:dyDescent="0.3">
      <c r="F101" s="26"/>
      <c r="K101" s="44">
        <f>(B89*F89)-(B99*F99)-(C93*J93)-(C95*J95)-(C97*J97)-(C99*J99)-((0.08*AVERAGE(F89:F99))+(0.22*AVERAGE(H89:H99))+(0.2*AVERAGE(J90:J99)))</f>
        <v>-0.60242727272726948</v>
      </c>
      <c r="L101" s="214"/>
      <c r="M101" s="45">
        <f>(H99-H89)*$D$4</f>
        <v>-5.3999999999999986</v>
      </c>
    </row>
    <row r="102" spans="1:14" x14ac:dyDescent="0.3">
      <c r="F102" s="26"/>
    </row>
    <row r="103" spans="1:14" s="2" customFormat="1" x14ac:dyDescent="0.3">
      <c r="A103" s="1" t="s">
        <v>23</v>
      </c>
      <c r="F103" s="3"/>
      <c r="G103" s="1"/>
      <c r="H103" s="1"/>
      <c r="I103" s="1"/>
      <c r="J103" s="1"/>
      <c r="K103" s="3"/>
      <c r="L103" s="3"/>
      <c r="M103" s="3"/>
    </row>
    <row r="104" spans="1:14" ht="41.4" x14ac:dyDescent="0.3">
      <c r="A104" s="4" t="s">
        <v>1</v>
      </c>
      <c r="B104" s="5" t="s">
        <v>2</v>
      </c>
      <c r="C104" s="5" t="s">
        <v>3</v>
      </c>
      <c r="D104" s="5" t="s">
        <v>4</v>
      </c>
      <c r="E104" s="5" t="s">
        <v>5</v>
      </c>
      <c r="F104" s="105" t="s">
        <v>6</v>
      </c>
      <c r="G104" s="7" t="s">
        <v>7</v>
      </c>
      <c r="H104" s="7" t="s">
        <v>8</v>
      </c>
      <c r="I104" s="7" t="s">
        <v>9</v>
      </c>
      <c r="J104" s="8" t="s">
        <v>10</v>
      </c>
      <c r="K104" s="9" t="s">
        <v>11</v>
      </c>
      <c r="L104" s="69"/>
      <c r="M104" s="69"/>
      <c r="N104" s="70"/>
    </row>
    <row r="105" spans="1:14" x14ac:dyDescent="0.3">
      <c r="A105" s="13"/>
      <c r="B105" s="14"/>
      <c r="C105" s="14"/>
      <c r="D105" s="14"/>
      <c r="E105" s="14"/>
      <c r="F105" s="106">
        <v>6.9444444444444447E-4</v>
      </c>
      <c r="G105" s="17">
        <v>1.3888888888888889E-3</v>
      </c>
      <c r="H105" s="17">
        <v>2.0833333333333333E-3</v>
      </c>
      <c r="I105" s="17">
        <v>2.7777777777777779E-3</v>
      </c>
      <c r="J105" s="18">
        <v>3.472222222222222E-3</v>
      </c>
      <c r="K105" s="19" t="s">
        <v>12</v>
      </c>
      <c r="M105" s="26" t="s">
        <v>13</v>
      </c>
      <c r="N105" s="23" t="s">
        <v>14</v>
      </c>
    </row>
    <row r="106" spans="1:14" ht="14.4" x14ac:dyDescent="0.3">
      <c r="A106" s="22">
        <v>0</v>
      </c>
      <c r="B106" s="12">
        <v>40</v>
      </c>
      <c r="C106" s="12">
        <v>0</v>
      </c>
      <c r="D106" s="12">
        <v>9</v>
      </c>
      <c r="E106" s="71">
        <f>0.078</f>
        <v>7.8E-2</v>
      </c>
      <c r="F106" s="100">
        <v>0.66</v>
      </c>
      <c r="G106" s="74"/>
      <c r="H106" s="74">
        <v>0.24</v>
      </c>
      <c r="I106" s="74"/>
      <c r="J106" s="87"/>
      <c r="K106" s="19"/>
      <c r="N106" s="23"/>
    </row>
    <row r="107" spans="1:14" ht="14.4" x14ac:dyDescent="0.3">
      <c r="A107" s="22">
        <v>10</v>
      </c>
      <c r="B107" s="12">
        <f t="shared" ref="B107:B115" si="12">B106-(E106*(A107-A106))-0.02</f>
        <v>39.199999999999996</v>
      </c>
      <c r="D107" s="12">
        <v>9</v>
      </c>
      <c r="E107" s="71">
        <f>0.078</f>
        <v>7.8E-2</v>
      </c>
      <c r="F107" s="101">
        <v>0.66</v>
      </c>
      <c r="G107" s="74"/>
      <c r="H107" s="74">
        <v>0.32</v>
      </c>
      <c r="I107" s="74"/>
      <c r="J107" s="87">
        <v>0.42</v>
      </c>
      <c r="K107" s="19"/>
      <c r="M107" s="26">
        <f>(H107-H106)*$D$4</f>
        <v>0.7200000000000002</v>
      </c>
      <c r="N107" s="23"/>
    </row>
    <row r="108" spans="1:14" ht="14.4" x14ac:dyDescent="0.3">
      <c r="A108" s="22">
        <v>30</v>
      </c>
      <c r="B108" s="12">
        <f t="shared" si="12"/>
        <v>37.61999999999999</v>
      </c>
      <c r="D108" s="12">
        <v>9</v>
      </c>
      <c r="E108" s="71">
        <v>7.8E-2</v>
      </c>
      <c r="F108" s="101">
        <v>0.66</v>
      </c>
      <c r="G108" s="74"/>
      <c r="H108" s="74">
        <v>0.38</v>
      </c>
      <c r="I108" s="74"/>
      <c r="J108" s="87">
        <v>0.41</v>
      </c>
      <c r="K108" s="19"/>
      <c r="M108" s="26">
        <f t="shared" ref="M108:M116" si="13">(H108-H107)*$D$4</f>
        <v>0.54</v>
      </c>
      <c r="N108" s="23"/>
    </row>
    <row r="109" spans="1:14" ht="14.4" x14ac:dyDescent="0.3">
      <c r="A109" s="22">
        <v>60</v>
      </c>
      <c r="B109" s="12">
        <f t="shared" si="12"/>
        <v>35.259999999999984</v>
      </c>
      <c r="D109" s="12">
        <v>9</v>
      </c>
      <c r="E109" s="71">
        <v>7.8E-2</v>
      </c>
      <c r="F109" s="100">
        <v>0.66</v>
      </c>
      <c r="G109" s="74"/>
      <c r="H109" s="74">
        <v>0.42</v>
      </c>
      <c r="I109" s="74"/>
      <c r="J109" s="87">
        <v>0.43</v>
      </c>
      <c r="K109" s="19"/>
      <c r="M109" s="26">
        <f t="shared" si="13"/>
        <v>0.35999999999999982</v>
      </c>
      <c r="N109" s="77"/>
    </row>
    <row r="110" spans="1:14" ht="14.4" x14ac:dyDescent="0.3">
      <c r="A110" s="22">
        <v>120</v>
      </c>
      <c r="B110" s="12">
        <f t="shared" si="12"/>
        <v>30.559999999999985</v>
      </c>
      <c r="C110" s="12">
        <v>9.02</v>
      </c>
      <c r="D110" s="12">
        <v>9</v>
      </c>
      <c r="E110" s="71">
        <v>7.8E-2</v>
      </c>
      <c r="F110" s="101">
        <v>0.64</v>
      </c>
      <c r="G110" s="74"/>
      <c r="H110" s="74">
        <v>0.46</v>
      </c>
      <c r="I110" s="74"/>
      <c r="J110" s="87">
        <v>0.45</v>
      </c>
      <c r="K110" s="19">
        <f>((AVERAGE(F106,F109)-J110)*C110)</f>
        <v>1.8942000000000001</v>
      </c>
      <c r="M110" s="26">
        <f t="shared" si="13"/>
        <v>0.36000000000000032</v>
      </c>
      <c r="N110" s="77"/>
    </row>
    <row r="111" spans="1:14" ht="14.4" x14ac:dyDescent="0.3">
      <c r="A111" s="22">
        <v>180</v>
      </c>
      <c r="B111" s="12">
        <f t="shared" si="12"/>
        <v>25.859999999999985</v>
      </c>
      <c r="D111" s="12">
        <v>9</v>
      </c>
      <c r="E111" s="71">
        <v>7.5499999999999998E-2</v>
      </c>
      <c r="F111" s="101">
        <v>0.63</v>
      </c>
      <c r="G111" s="74"/>
      <c r="H111" s="74">
        <v>0.5</v>
      </c>
      <c r="I111" s="74"/>
      <c r="J111" s="87">
        <v>0.53</v>
      </c>
      <c r="K111" s="19"/>
      <c r="M111" s="26">
        <f t="shared" si="13"/>
        <v>0.35999999999999982</v>
      </c>
      <c r="N111" s="77"/>
    </row>
    <row r="112" spans="1:14" ht="14.4" x14ac:dyDescent="0.3">
      <c r="A112" s="22">
        <v>240</v>
      </c>
      <c r="B112" s="12">
        <f t="shared" si="12"/>
        <v>21.309999999999985</v>
      </c>
      <c r="C112" s="12">
        <v>8.5500000000000007</v>
      </c>
      <c r="D112" s="12">
        <v>9</v>
      </c>
      <c r="E112" s="71">
        <v>7.5499999999999998E-2</v>
      </c>
      <c r="F112" s="100">
        <v>0.62</v>
      </c>
      <c r="G112" s="74"/>
      <c r="H112" s="74">
        <v>0.56000000000000005</v>
      </c>
      <c r="I112" s="74"/>
      <c r="J112" s="87">
        <v>0.55000000000000004</v>
      </c>
      <c r="K112" s="19">
        <f>((AVERAGE(F109,F112)-J112)*C112)</f>
        <v>0.76949999999999985</v>
      </c>
      <c r="M112" s="26">
        <f t="shared" si="13"/>
        <v>0.54000000000000048</v>
      </c>
      <c r="N112" s="77"/>
    </row>
    <row r="113" spans="1:14" ht="14.4" x14ac:dyDescent="0.3">
      <c r="A113" s="22">
        <v>300</v>
      </c>
      <c r="B113" s="12">
        <f t="shared" si="12"/>
        <v>16.759999999999984</v>
      </c>
      <c r="D113" s="12">
        <v>9</v>
      </c>
      <c r="E113" s="71">
        <v>7.3999999999999996E-2</v>
      </c>
      <c r="F113" s="101">
        <v>0.62</v>
      </c>
      <c r="G113" s="74"/>
      <c r="H113" s="74">
        <v>0.57999999999999996</v>
      </c>
      <c r="I113" s="74"/>
      <c r="J113" s="87">
        <v>0.53</v>
      </c>
      <c r="K113" s="19"/>
      <c r="M113" s="26">
        <f t="shared" si="13"/>
        <v>0.17999999999999916</v>
      </c>
      <c r="N113" s="23"/>
    </row>
    <row r="114" spans="1:14" ht="14.4" x14ac:dyDescent="0.3">
      <c r="A114" s="22">
        <v>360</v>
      </c>
      <c r="B114" s="12">
        <f t="shared" si="12"/>
        <v>12.299999999999985</v>
      </c>
      <c r="C114" s="12">
        <v>8.76</v>
      </c>
      <c r="D114" s="12">
        <v>9</v>
      </c>
      <c r="E114" s="71">
        <v>7.3999999999999996E-2</v>
      </c>
      <c r="F114" s="101">
        <v>0.62</v>
      </c>
      <c r="G114" s="74"/>
      <c r="H114" s="74">
        <v>0.57999999999999996</v>
      </c>
      <c r="I114" s="74"/>
      <c r="J114" s="87">
        <v>0.59</v>
      </c>
      <c r="K114" s="19">
        <f>((F112-J114)*C114)</f>
        <v>0.2628000000000002</v>
      </c>
      <c r="M114" s="26">
        <f t="shared" si="13"/>
        <v>0</v>
      </c>
      <c r="N114" s="23"/>
    </row>
    <row r="115" spans="1:14" ht="14.4" x14ac:dyDescent="0.3">
      <c r="A115" s="22">
        <v>420</v>
      </c>
      <c r="B115" s="12">
        <f t="shared" si="12"/>
        <v>7.8399999999999856</v>
      </c>
      <c r="D115" s="12">
        <v>9</v>
      </c>
      <c r="E115" s="71">
        <v>7.3999999999999996E-2</v>
      </c>
      <c r="F115" s="101">
        <v>0.62</v>
      </c>
      <c r="G115" s="74"/>
      <c r="H115" s="74">
        <v>0.6</v>
      </c>
      <c r="I115" s="74"/>
      <c r="J115" s="87">
        <v>0.6</v>
      </c>
      <c r="K115" s="19"/>
      <c r="M115" s="26">
        <f t="shared" si="13"/>
        <v>0.18000000000000016</v>
      </c>
      <c r="N115" s="23"/>
    </row>
    <row r="116" spans="1:14" ht="14.4" x14ac:dyDescent="0.3">
      <c r="A116" s="31">
        <v>480</v>
      </c>
      <c r="B116" s="33">
        <v>4.75</v>
      </c>
      <c r="C116" s="33">
        <v>8.3000000000000007</v>
      </c>
      <c r="D116" s="33">
        <v>9</v>
      </c>
      <c r="E116" s="79">
        <v>7.3999999999999996E-2</v>
      </c>
      <c r="F116" s="102">
        <v>0.63</v>
      </c>
      <c r="G116" s="103"/>
      <c r="H116" s="103">
        <v>0.6</v>
      </c>
      <c r="I116" s="103"/>
      <c r="J116" s="104">
        <v>0.6</v>
      </c>
      <c r="K116" s="38">
        <f>((AVERAGE(F112,F116)-J116)*C116)</f>
        <v>0.20750000000000021</v>
      </c>
      <c r="L116" s="39"/>
      <c r="M116" s="39">
        <f t="shared" si="13"/>
        <v>0</v>
      </c>
      <c r="N116" s="34"/>
    </row>
    <row r="117" spans="1:14" x14ac:dyDescent="0.3">
      <c r="C117" s="12">
        <f>SUM(C110:C116)</f>
        <v>34.629999999999995</v>
      </c>
      <c r="F117" s="26"/>
      <c r="K117" s="42">
        <f>SUM(K110:K116)</f>
        <v>3.1340000000000003</v>
      </c>
      <c r="L117" s="42"/>
      <c r="M117" s="42">
        <f>SUM(M107:M116)</f>
        <v>3.24</v>
      </c>
      <c r="N117" s="43">
        <f>K117-M117</f>
        <v>-0.10599999999999987</v>
      </c>
    </row>
    <row r="118" spans="1:14" x14ac:dyDescent="0.3">
      <c r="C118" s="12" t="s">
        <v>17</v>
      </c>
      <c r="F118" s="26"/>
      <c r="K118" s="44">
        <f>(B106*F106)-(B116*F116)-(C110*J110)-(C112*J112)-(C114*J114)-(C116*J116)-((0.08*AVERAGE(F106:F116))+(0.22*AVERAGE(H106:H116))+(0.2*AVERAGE(J107:J116)))</f>
        <v>4.2395454545454569</v>
      </c>
      <c r="L118" s="214"/>
      <c r="M118" s="45">
        <f>(H116-H106)*$D$4</f>
        <v>3.2399999999999998</v>
      </c>
    </row>
    <row r="119" spans="1:14" x14ac:dyDescent="0.3">
      <c r="F119" s="26"/>
    </row>
    <row r="120" spans="1:14" x14ac:dyDescent="0.3">
      <c r="A120" s="62" t="s">
        <v>24</v>
      </c>
      <c r="F120" s="26"/>
      <c r="G120" s="62"/>
      <c r="H120" s="62"/>
      <c r="I120" s="62"/>
      <c r="J120" s="62"/>
    </row>
    <row r="121" spans="1:14" ht="41.4" x14ac:dyDescent="0.3">
      <c r="A121" s="4" t="s">
        <v>1</v>
      </c>
      <c r="B121" s="5" t="s">
        <v>2</v>
      </c>
      <c r="C121" s="5" t="s">
        <v>3</v>
      </c>
      <c r="D121" s="5" t="s">
        <v>4</v>
      </c>
      <c r="E121" s="5" t="s">
        <v>5</v>
      </c>
      <c r="F121" s="105" t="s">
        <v>6</v>
      </c>
      <c r="G121" s="7" t="s">
        <v>7</v>
      </c>
      <c r="H121" s="7" t="s">
        <v>8</v>
      </c>
      <c r="I121" s="7" t="s">
        <v>9</v>
      </c>
      <c r="J121" s="8" t="s">
        <v>10</v>
      </c>
      <c r="K121" s="9" t="s">
        <v>11</v>
      </c>
      <c r="L121" s="69"/>
      <c r="M121" s="69"/>
      <c r="N121" s="70"/>
    </row>
    <row r="122" spans="1:14" x14ac:dyDescent="0.3">
      <c r="A122" s="13"/>
      <c r="B122" s="14"/>
      <c r="C122" s="14"/>
      <c r="D122" s="14"/>
      <c r="E122" s="14"/>
      <c r="F122" s="106">
        <v>6.9444444444444447E-4</v>
      </c>
      <c r="G122" s="17">
        <v>1.3888888888888889E-3</v>
      </c>
      <c r="H122" s="17">
        <v>2.0833333333333333E-3</v>
      </c>
      <c r="I122" s="17">
        <v>2.7777777777777779E-3</v>
      </c>
      <c r="J122" s="18">
        <v>3.472222222222222E-3</v>
      </c>
      <c r="K122" s="19" t="s">
        <v>12</v>
      </c>
      <c r="M122" s="26" t="s">
        <v>13</v>
      </c>
      <c r="N122" s="23" t="s">
        <v>14</v>
      </c>
    </row>
    <row r="123" spans="1:14" ht="14.4" x14ac:dyDescent="0.3">
      <c r="A123" s="22">
        <v>0</v>
      </c>
      <c r="B123" s="12">
        <v>40</v>
      </c>
      <c r="C123" s="12">
        <v>0</v>
      </c>
      <c r="D123" s="12">
        <v>9</v>
      </c>
      <c r="E123" s="71">
        <f>0.078</f>
        <v>7.8E-2</v>
      </c>
      <c r="F123" s="100">
        <v>1.88</v>
      </c>
      <c r="G123" s="74"/>
      <c r="H123" s="74">
        <v>0</v>
      </c>
      <c r="I123" s="74"/>
      <c r="J123" s="87"/>
      <c r="K123" s="19"/>
      <c r="N123" s="23"/>
    </row>
    <row r="124" spans="1:14" ht="14.4" x14ac:dyDescent="0.3">
      <c r="A124" s="22">
        <v>10</v>
      </c>
      <c r="B124" s="12">
        <f t="shared" ref="B124:B132" si="14">B123-(E123*(A124-A123))-0.02</f>
        <v>39.199999999999996</v>
      </c>
      <c r="D124" s="12">
        <v>9</v>
      </c>
      <c r="E124" s="71">
        <f>0.078</f>
        <v>7.8E-2</v>
      </c>
      <c r="F124" s="101">
        <v>1.89</v>
      </c>
      <c r="G124" s="74"/>
      <c r="H124" s="74">
        <v>0.43</v>
      </c>
      <c r="I124" s="74"/>
      <c r="J124" s="87">
        <v>1.02</v>
      </c>
      <c r="K124" s="19"/>
      <c r="M124" s="26">
        <f>(H124-H123)*$D$4</f>
        <v>3.87</v>
      </c>
      <c r="N124" s="23"/>
    </row>
    <row r="125" spans="1:14" ht="14.4" x14ac:dyDescent="0.3">
      <c r="A125" s="22">
        <v>30</v>
      </c>
      <c r="B125" s="12">
        <f t="shared" si="14"/>
        <v>37.61999999999999</v>
      </c>
      <c r="D125" s="12">
        <v>9</v>
      </c>
      <c r="E125" s="71">
        <v>7.8E-2</v>
      </c>
      <c r="F125" s="101">
        <v>1.9</v>
      </c>
      <c r="G125" s="74"/>
      <c r="H125" s="74">
        <v>0.61</v>
      </c>
      <c r="I125" s="74"/>
      <c r="J125" s="87">
        <v>0.81</v>
      </c>
      <c r="K125" s="19"/>
      <c r="M125" s="26">
        <f t="shared" ref="M125:M133" si="15">(H125-H124)*$D$4</f>
        <v>1.6199999999999999</v>
      </c>
      <c r="N125" s="23"/>
    </row>
    <row r="126" spans="1:14" ht="14.4" x14ac:dyDescent="0.3">
      <c r="A126" s="22">
        <v>60</v>
      </c>
      <c r="B126" s="12">
        <f t="shared" si="14"/>
        <v>35.259999999999984</v>
      </c>
      <c r="D126" s="12">
        <v>9</v>
      </c>
      <c r="E126" s="71">
        <v>7.8E-2</v>
      </c>
      <c r="F126" s="100">
        <v>1.91</v>
      </c>
      <c r="G126" s="74"/>
      <c r="H126" s="74">
        <v>0.71</v>
      </c>
      <c r="I126" s="74"/>
      <c r="J126" s="87">
        <v>0.76</v>
      </c>
      <c r="K126" s="19"/>
      <c r="M126" s="26">
        <f t="shared" si="15"/>
        <v>0.8999999999999998</v>
      </c>
      <c r="N126" s="77"/>
    </row>
    <row r="127" spans="1:14" ht="14.4" x14ac:dyDescent="0.3">
      <c r="A127" s="22">
        <v>120</v>
      </c>
      <c r="B127" s="12">
        <f t="shared" si="14"/>
        <v>30.559999999999985</v>
      </c>
      <c r="C127" s="12">
        <v>9.02</v>
      </c>
      <c r="D127" s="12">
        <v>9</v>
      </c>
      <c r="E127" s="71">
        <v>7.8E-2</v>
      </c>
      <c r="F127" s="101">
        <v>1.95</v>
      </c>
      <c r="G127" s="74"/>
      <c r="H127" s="74">
        <v>1.04</v>
      </c>
      <c r="I127" s="74"/>
      <c r="J127" s="87">
        <v>0.92</v>
      </c>
      <c r="K127" s="19">
        <f>((AVERAGE(F123,F126)-J127)*C127)</f>
        <v>8.7944999999999993</v>
      </c>
      <c r="M127" s="26">
        <f t="shared" si="15"/>
        <v>2.9700000000000006</v>
      </c>
      <c r="N127" s="77"/>
    </row>
    <row r="128" spans="1:14" ht="14.4" x14ac:dyDescent="0.3">
      <c r="A128" s="22">
        <v>180</v>
      </c>
      <c r="B128" s="12">
        <f t="shared" si="14"/>
        <v>25.859999999999985</v>
      </c>
      <c r="D128" s="12">
        <v>9</v>
      </c>
      <c r="E128" s="71">
        <v>7.5499999999999998E-2</v>
      </c>
      <c r="F128" s="101">
        <v>2</v>
      </c>
      <c r="G128" s="74"/>
      <c r="H128" s="74">
        <v>1.34</v>
      </c>
      <c r="I128" s="74"/>
      <c r="J128" s="87">
        <v>1.36</v>
      </c>
      <c r="K128" s="19"/>
      <c r="M128" s="26">
        <f t="shared" si="15"/>
        <v>2.7</v>
      </c>
      <c r="N128" s="77"/>
    </row>
    <row r="129" spans="1:14" ht="14.4" x14ac:dyDescent="0.3">
      <c r="A129" s="22">
        <v>240</v>
      </c>
      <c r="B129" s="12">
        <f t="shared" si="14"/>
        <v>21.309999999999985</v>
      </c>
      <c r="C129" s="12">
        <v>8.5500000000000007</v>
      </c>
      <c r="D129" s="12">
        <v>9</v>
      </c>
      <c r="E129" s="71">
        <v>7.5499999999999998E-2</v>
      </c>
      <c r="F129" s="100">
        <v>2.06</v>
      </c>
      <c r="G129" s="74"/>
      <c r="H129" s="74">
        <v>1.54</v>
      </c>
      <c r="I129" s="74"/>
      <c r="J129" s="87">
        <v>1.41</v>
      </c>
      <c r="K129" s="19">
        <f>((AVERAGE(F126,F129)-J129)*C129)</f>
        <v>4.9162499999999998</v>
      </c>
      <c r="M129" s="26">
        <f t="shared" si="15"/>
        <v>1.7999999999999996</v>
      </c>
      <c r="N129" s="77"/>
    </row>
    <row r="130" spans="1:14" ht="14.4" x14ac:dyDescent="0.3">
      <c r="A130" s="22">
        <v>300</v>
      </c>
      <c r="B130" s="12">
        <f t="shared" si="14"/>
        <v>16.759999999999984</v>
      </c>
      <c r="D130" s="12">
        <v>9</v>
      </c>
      <c r="E130" s="71">
        <v>7.3999999999999996E-2</v>
      </c>
      <c r="F130" s="101">
        <v>2.06</v>
      </c>
      <c r="G130" s="74"/>
      <c r="H130" s="74">
        <v>1.65</v>
      </c>
      <c r="I130" s="74"/>
      <c r="J130" s="87">
        <v>1.59</v>
      </c>
      <c r="K130" s="19"/>
      <c r="M130" s="26">
        <f t="shared" si="15"/>
        <v>0.98999999999999888</v>
      </c>
      <c r="N130" s="23"/>
    </row>
    <row r="131" spans="1:14" ht="14.4" x14ac:dyDescent="0.3">
      <c r="A131" s="22">
        <v>360</v>
      </c>
      <c r="B131" s="12">
        <f t="shared" si="14"/>
        <v>12.299999999999985</v>
      </c>
      <c r="C131" s="12">
        <v>8.76</v>
      </c>
      <c r="D131" s="12">
        <v>9</v>
      </c>
      <c r="E131" s="71">
        <v>7.3999999999999996E-2</v>
      </c>
      <c r="F131" s="101">
        <v>2.06</v>
      </c>
      <c r="G131" s="74"/>
      <c r="H131" s="74">
        <v>1.59</v>
      </c>
      <c r="I131" s="74"/>
      <c r="J131" s="87">
        <v>1.59</v>
      </c>
      <c r="K131" s="19">
        <f>((F129-J131)*C131)</f>
        <v>4.1171999999999995</v>
      </c>
      <c r="M131" s="26">
        <f t="shared" si="15"/>
        <v>-0.53999999999999848</v>
      </c>
      <c r="N131" s="23"/>
    </row>
    <row r="132" spans="1:14" ht="14.4" x14ac:dyDescent="0.3">
      <c r="A132" s="22">
        <v>420</v>
      </c>
      <c r="B132" s="12">
        <f t="shared" si="14"/>
        <v>7.8399999999999856</v>
      </c>
      <c r="D132" s="12">
        <v>9</v>
      </c>
      <c r="E132" s="71">
        <v>7.3999999999999996E-2</v>
      </c>
      <c r="F132" s="101">
        <v>2.06</v>
      </c>
      <c r="G132" s="74"/>
      <c r="H132" s="74">
        <v>1.7</v>
      </c>
      <c r="I132" s="74"/>
      <c r="J132" s="87">
        <v>1.71</v>
      </c>
      <c r="K132" s="19"/>
      <c r="M132" s="26">
        <f t="shared" si="15"/>
        <v>0.98999999999999888</v>
      </c>
      <c r="N132" s="23"/>
    </row>
    <row r="133" spans="1:14" ht="14.4" x14ac:dyDescent="0.3">
      <c r="A133" s="31">
        <v>480</v>
      </c>
      <c r="B133" s="33">
        <v>4.75</v>
      </c>
      <c r="C133" s="33">
        <v>8.3000000000000007</v>
      </c>
      <c r="D133" s="33">
        <v>9</v>
      </c>
      <c r="E133" s="79">
        <v>7.3999999999999996E-2</v>
      </c>
      <c r="F133" s="102">
        <v>2.06</v>
      </c>
      <c r="G133" s="103"/>
      <c r="H133" s="103">
        <v>1.78</v>
      </c>
      <c r="I133" s="103"/>
      <c r="J133" s="104">
        <v>1.82</v>
      </c>
      <c r="K133" s="38">
        <f>((AVERAGE(F129,F133)-J133)*C133)</f>
        <v>1.992</v>
      </c>
      <c r="L133" s="39"/>
      <c r="M133" s="39">
        <f t="shared" si="15"/>
        <v>0.72000000000000064</v>
      </c>
      <c r="N133" s="34"/>
    </row>
    <row r="134" spans="1:14" x14ac:dyDescent="0.3">
      <c r="C134" s="12" t="s">
        <v>17</v>
      </c>
      <c r="F134" s="26"/>
      <c r="K134" s="42">
        <f>SUM(K127:K133)</f>
        <v>19.819949999999999</v>
      </c>
      <c r="L134" s="42"/>
      <c r="M134" s="42">
        <f>SUM(M124:M133)</f>
        <v>16.019999999999996</v>
      </c>
      <c r="N134" s="43">
        <f>K134-M134</f>
        <v>3.7999500000000026</v>
      </c>
    </row>
    <row r="135" spans="1:14" x14ac:dyDescent="0.3">
      <c r="F135" s="26"/>
      <c r="K135" s="44">
        <f>(B123*F123)-(B133*F133)-(C127*J127)-(C129*J129)-(C131*J131)-(C133*J133)-((0.08*AVERAGE(F123:F133))+(0.22*AVERAGE(H123:H133))+(0.2*AVERAGE(J124:J133)))</f>
        <v>15.360336363636351</v>
      </c>
      <c r="L135" s="214"/>
      <c r="M135" s="45">
        <f>(H133-H123)*$D$4</f>
        <v>16.02</v>
      </c>
    </row>
    <row r="136" spans="1:14" x14ac:dyDescent="0.3">
      <c r="F136" s="26"/>
    </row>
    <row r="138" spans="1:14" x14ac:dyDescent="0.3">
      <c r="A138" s="62" t="s">
        <v>25</v>
      </c>
      <c r="G138" s="62"/>
      <c r="H138" s="62"/>
      <c r="I138" s="62"/>
      <c r="J138" s="62"/>
    </row>
    <row r="139" spans="1:14" ht="41.4" x14ac:dyDescent="0.3">
      <c r="A139" s="4" t="s">
        <v>1</v>
      </c>
      <c r="B139" s="5" t="s">
        <v>2</v>
      </c>
      <c r="C139" s="5" t="s">
        <v>3</v>
      </c>
      <c r="D139" s="5" t="s">
        <v>4</v>
      </c>
      <c r="E139" s="5" t="s">
        <v>5</v>
      </c>
      <c r="F139" s="6" t="s">
        <v>6</v>
      </c>
      <c r="G139" s="7" t="s">
        <v>7</v>
      </c>
      <c r="H139" s="7" t="s">
        <v>8</v>
      </c>
      <c r="I139" s="7" t="s">
        <v>9</v>
      </c>
      <c r="J139" s="8" t="s">
        <v>10</v>
      </c>
      <c r="K139" s="9" t="s">
        <v>11</v>
      </c>
      <c r="L139" s="69"/>
      <c r="M139" s="69"/>
      <c r="N139" s="70"/>
    </row>
    <row r="140" spans="1:14" x14ac:dyDescent="0.3">
      <c r="A140" s="13"/>
      <c r="B140" s="14"/>
      <c r="C140" s="14"/>
      <c r="D140" s="14"/>
      <c r="E140" s="14"/>
      <c r="F140" s="16">
        <v>6.9444444444444447E-4</v>
      </c>
      <c r="G140" s="17">
        <v>1.3888888888888889E-3</v>
      </c>
      <c r="H140" s="17">
        <v>2.0833333333333333E-3</v>
      </c>
      <c r="I140" s="17">
        <v>2.7777777777777779E-3</v>
      </c>
      <c r="J140" s="18">
        <v>3.472222222222222E-3</v>
      </c>
      <c r="K140" s="19" t="s">
        <v>12</v>
      </c>
      <c r="L140" s="20" t="s">
        <v>46</v>
      </c>
      <c r="M140" s="26" t="s">
        <v>13</v>
      </c>
      <c r="N140" s="23" t="s">
        <v>14</v>
      </c>
    </row>
    <row r="141" spans="1:14" ht="14.4" x14ac:dyDescent="0.3">
      <c r="A141" s="22">
        <v>0</v>
      </c>
      <c r="B141" s="12">
        <v>40</v>
      </c>
      <c r="C141" s="12">
        <v>0</v>
      </c>
      <c r="D141" s="12">
        <v>9</v>
      </c>
      <c r="E141" s="71">
        <f>0.078</f>
        <v>7.8E-2</v>
      </c>
      <c r="F141" s="88">
        <v>42.7</v>
      </c>
      <c r="G141" s="89"/>
      <c r="H141" s="89">
        <v>89</v>
      </c>
      <c r="I141" s="74"/>
      <c r="J141" s="87"/>
      <c r="K141" s="19"/>
      <c r="L141" s="26">
        <v>0</v>
      </c>
      <c r="N141" s="23"/>
    </row>
    <row r="142" spans="1:14" ht="14.4" x14ac:dyDescent="0.3">
      <c r="A142" s="22">
        <v>10</v>
      </c>
      <c r="B142" s="12">
        <f t="shared" ref="B142:B150" si="16">B141-(E141*(A142-A141))-0.02</f>
        <v>39.199999999999996</v>
      </c>
      <c r="D142" s="12">
        <v>9</v>
      </c>
      <c r="E142" s="71">
        <f>0.078</f>
        <v>7.8E-2</v>
      </c>
      <c r="F142" s="90">
        <v>42.7</v>
      </c>
      <c r="G142" s="74"/>
      <c r="H142" s="89">
        <v>67.099999999999994</v>
      </c>
      <c r="I142" s="89"/>
      <c r="J142" s="91">
        <v>30</v>
      </c>
      <c r="K142" s="19"/>
      <c r="M142" s="26">
        <f>(H142-H141)*$D$4</f>
        <v>-197.10000000000005</v>
      </c>
      <c r="N142" s="23"/>
    </row>
    <row r="143" spans="1:14" ht="14.4" x14ac:dyDescent="0.3">
      <c r="A143" s="22">
        <v>30</v>
      </c>
      <c r="B143" s="12">
        <f t="shared" si="16"/>
        <v>37.61999999999999</v>
      </c>
      <c r="D143" s="12">
        <v>9</v>
      </c>
      <c r="E143" s="71">
        <v>7.8E-2</v>
      </c>
      <c r="F143" s="90">
        <v>42.7</v>
      </c>
      <c r="G143" s="74"/>
      <c r="H143" s="89">
        <v>59.6</v>
      </c>
      <c r="I143" s="89"/>
      <c r="J143" s="91">
        <v>37.299999999999997</v>
      </c>
      <c r="K143" s="19"/>
      <c r="M143" s="26">
        <f t="shared" ref="M143:M151" si="17">(H143-H142)*$D$4</f>
        <v>-67.499999999999943</v>
      </c>
      <c r="N143" s="23"/>
    </row>
    <row r="144" spans="1:14" ht="14.4" x14ac:dyDescent="0.3">
      <c r="A144" s="22">
        <v>60</v>
      </c>
      <c r="B144" s="12">
        <f t="shared" si="16"/>
        <v>35.259999999999984</v>
      </c>
      <c r="D144" s="12">
        <v>9</v>
      </c>
      <c r="E144" s="71">
        <v>7.8E-2</v>
      </c>
      <c r="F144" s="88">
        <v>42.6</v>
      </c>
      <c r="G144" s="89"/>
      <c r="H144" s="89">
        <v>61.7</v>
      </c>
      <c r="I144" s="89"/>
      <c r="J144" s="91">
        <v>41.5</v>
      </c>
      <c r="K144" s="19"/>
      <c r="M144" s="26">
        <f t="shared" si="17"/>
        <v>18.900000000000013</v>
      </c>
      <c r="N144" s="77"/>
    </row>
    <row r="145" spans="1:14" ht="14.4" x14ac:dyDescent="0.3">
      <c r="A145" s="22">
        <v>120</v>
      </c>
      <c r="B145" s="12">
        <f t="shared" si="16"/>
        <v>30.559999999999985</v>
      </c>
      <c r="C145" s="12">
        <v>9.02</v>
      </c>
      <c r="D145" s="12">
        <v>9</v>
      </c>
      <c r="E145" s="71">
        <v>7.8E-2</v>
      </c>
      <c r="F145" s="90">
        <v>42.1</v>
      </c>
      <c r="G145" s="74"/>
      <c r="H145" s="89">
        <v>56.3</v>
      </c>
      <c r="I145" s="89"/>
      <c r="J145" s="91">
        <v>47.1</v>
      </c>
      <c r="K145" s="19">
        <f>((AVERAGE(F141,F144)-J145)*C145)</f>
        <v>-40.13899999999996</v>
      </c>
      <c r="L145" s="26">
        <f>L141+K145</f>
        <v>-40.13899999999996</v>
      </c>
      <c r="M145" s="26">
        <f t="shared" si="17"/>
        <v>-48.600000000000051</v>
      </c>
      <c r="N145" s="77"/>
    </row>
    <row r="146" spans="1:14" ht="14.4" x14ac:dyDescent="0.3">
      <c r="A146" s="22">
        <v>180</v>
      </c>
      <c r="B146" s="12">
        <f t="shared" si="16"/>
        <v>25.859999999999985</v>
      </c>
      <c r="D146" s="12">
        <v>9</v>
      </c>
      <c r="E146" s="71">
        <v>7.5499999999999998E-2</v>
      </c>
      <c r="F146" s="90">
        <v>41.7</v>
      </c>
      <c r="G146" s="74"/>
      <c r="H146" s="89">
        <v>51.4</v>
      </c>
      <c r="I146" s="89"/>
      <c r="J146" s="91">
        <v>51.4</v>
      </c>
      <c r="K146" s="19"/>
      <c r="M146" s="26">
        <f t="shared" si="17"/>
        <v>-44.099999999999987</v>
      </c>
      <c r="N146" s="77"/>
    </row>
    <row r="147" spans="1:14" ht="14.4" x14ac:dyDescent="0.3">
      <c r="A147" s="22">
        <v>240</v>
      </c>
      <c r="B147" s="12">
        <f t="shared" si="16"/>
        <v>21.309999999999985</v>
      </c>
      <c r="C147" s="12">
        <v>8.5500000000000007</v>
      </c>
      <c r="D147" s="12">
        <v>9</v>
      </c>
      <c r="E147" s="71">
        <v>7.5499999999999998E-2</v>
      </c>
      <c r="F147" s="88">
        <v>41.3</v>
      </c>
      <c r="G147" s="89"/>
      <c r="H147" s="89">
        <v>49.4</v>
      </c>
      <c r="I147" s="89"/>
      <c r="J147" s="91">
        <v>48.4</v>
      </c>
      <c r="K147" s="19">
        <f>((AVERAGE(F144,F147)-J147)*C147)</f>
        <v>-55.147499999999965</v>
      </c>
      <c r="L147" s="26">
        <f>L145+K147</f>
        <v>-95.286499999999933</v>
      </c>
      <c r="M147" s="26">
        <f t="shared" si="17"/>
        <v>-18</v>
      </c>
      <c r="N147" s="77"/>
    </row>
    <row r="148" spans="1:14" ht="14.4" x14ac:dyDescent="0.3">
      <c r="A148" s="22">
        <v>300</v>
      </c>
      <c r="B148" s="12">
        <f t="shared" si="16"/>
        <v>16.759999999999984</v>
      </c>
      <c r="D148" s="12">
        <v>9</v>
      </c>
      <c r="E148" s="71">
        <v>7.3999999999999996E-2</v>
      </c>
      <c r="F148" s="90">
        <v>41.5</v>
      </c>
      <c r="G148" s="74"/>
      <c r="H148" s="89">
        <v>48.1</v>
      </c>
      <c r="I148" s="89"/>
      <c r="J148" s="91">
        <v>47</v>
      </c>
      <c r="K148" s="19"/>
      <c r="M148" s="26">
        <f t="shared" si="17"/>
        <v>-11.699999999999974</v>
      </c>
      <c r="N148" s="23"/>
    </row>
    <row r="149" spans="1:14" ht="14.4" x14ac:dyDescent="0.3">
      <c r="A149" s="22">
        <v>360</v>
      </c>
      <c r="B149" s="12">
        <f t="shared" si="16"/>
        <v>12.299999999999985</v>
      </c>
      <c r="C149" s="12">
        <v>8.76</v>
      </c>
      <c r="D149" s="12">
        <v>9</v>
      </c>
      <c r="E149" s="71">
        <v>7.3999999999999996E-2</v>
      </c>
      <c r="F149" s="90">
        <v>41.7</v>
      </c>
      <c r="G149" s="74"/>
      <c r="H149" s="89">
        <v>47.3</v>
      </c>
      <c r="I149" s="89"/>
      <c r="J149" s="91">
        <v>45.6</v>
      </c>
      <c r="K149" s="19">
        <f>((F147-J149)*C149)</f>
        <v>-37.668000000000035</v>
      </c>
      <c r="L149" s="26">
        <f t="shared" ref="L149:L151" si="18">L147+K149</f>
        <v>-132.95449999999997</v>
      </c>
      <c r="M149" s="26">
        <f t="shared" si="17"/>
        <v>-7.2000000000000384</v>
      </c>
      <c r="N149" s="23"/>
    </row>
    <row r="150" spans="1:14" ht="14.4" x14ac:dyDescent="0.3">
      <c r="A150" s="22">
        <v>420</v>
      </c>
      <c r="B150" s="12">
        <f t="shared" si="16"/>
        <v>7.8399999999999856</v>
      </c>
      <c r="D150" s="12">
        <v>9</v>
      </c>
      <c r="E150" s="71">
        <v>7.3999999999999996E-2</v>
      </c>
      <c r="F150" s="90">
        <v>41.9</v>
      </c>
      <c r="G150" s="74"/>
      <c r="H150" s="89">
        <v>45.9</v>
      </c>
      <c r="I150" s="89"/>
      <c r="J150" s="91">
        <v>45</v>
      </c>
      <c r="K150" s="19"/>
      <c r="M150" s="26">
        <f t="shared" si="17"/>
        <v>-12.599999999999987</v>
      </c>
      <c r="N150" s="23"/>
    </row>
    <row r="151" spans="1:14" ht="14.4" x14ac:dyDescent="0.3">
      <c r="A151" s="31">
        <v>480</v>
      </c>
      <c r="B151" s="33">
        <v>4.75</v>
      </c>
      <c r="C151" s="33">
        <v>8.3000000000000007</v>
      </c>
      <c r="D151" s="33">
        <v>9</v>
      </c>
      <c r="E151" s="79">
        <v>7.3999999999999996E-2</v>
      </c>
      <c r="F151" s="92">
        <v>42.1</v>
      </c>
      <c r="G151" s="93"/>
      <c r="H151" s="93">
        <v>46.2</v>
      </c>
      <c r="I151" s="93"/>
      <c r="J151" s="94">
        <v>46</v>
      </c>
      <c r="K151" s="38">
        <f>((AVERAGE(F147,F151)-J151)*C151)</f>
        <v>-35.689999999999976</v>
      </c>
      <c r="L151" s="39">
        <f t="shared" si="18"/>
        <v>-168.64449999999994</v>
      </c>
      <c r="M151" s="39">
        <f t="shared" si="17"/>
        <v>2.7000000000000384</v>
      </c>
      <c r="N151" s="34"/>
    </row>
    <row r="152" spans="1:14" x14ac:dyDescent="0.3">
      <c r="C152" s="12" t="s">
        <v>17</v>
      </c>
      <c r="K152" s="42">
        <f>SUM(K145:K151)</f>
        <v>-168.64449999999994</v>
      </c>
      <c r="L152" s="42"/>
      <c r="M152" s="42">
        <f>SUM(M142:M151)</f>
        <v>-385.2</v>
      </c>
      <c r="N152" s="43">
        <f>K152-M152</f>
        <v>216.55550000000005</v>
      </c>
    </row>
    <row r="153" spans="1:14" x14ac:dyDescent="0.3">
      <c r="K153" s="44">
        <f>(B141*F141)-(B151*F151)-(C145*J145)-(C147*J147)-(C149*J149)-(C151*J151)-((0.08*AVERAGE(F141:F151))+(0.22*AVERAGE(H141:H151))+(0.2*AVERAGE(J142:J151)))</f>
        <v>-136.48627272727282</v>
      </c>
      <c r="L153" s="214"/>
      <c r="M153" s="45">
        <f>(H151-H141)*$D$4</f>
        <v>-385.2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topLeftCell="A99" zoomScale="80" zoomScaleNormal="80" workbookViewId="0">
      <selection activeCell="L141" sqref="L141:L151"/>
    </sheetView>
  </sheetViews>
  <sheetFormatPr defaultColWidth="9.109375" defaultRowHeight="13.8" x14ac:dyDescent="0.3"/>
  <cols>
    <col min="1" max="1" width="9.109375" style="12"/>
    <col min="2" max="3" width="9.6640625" style="12" bestFit="1" customWidth="1"/>
    <col min="4" max="7" width="9.109375" style="12"/>
    <col min="8" max="8" width="11.44140625" style="12" customWidth="1"/>
    <col min="9" max="9" width="10.88671875" style="12" customWidth="1"/>
    <col min="10" max="10" width="9.109375" style="12"/>
    <col min="11" max="13" width="9.109375" style="26"/>
    <col min="14" max="16384" width="9.109375" style="12"/>
  </cols>
  <sheetData>
    <row r="1" spans="1:14" x14ac:dyDescent="0.3">
      <c r="A1" s="62" t="s">
        <v>0</v>
      </c>
      <c r="G1" s="62"/>
      <c r="H1" s="62"/>
      <c r="I1" s="62"/>
      <c r="J1" s="62"/>
      <c r="K1" s="3"/>
      <c r="L1" s="3"/>
    </row>
    <row r="2" spans="1:14" ht="41.4" x14ac:dyDescent="0.3">
      <c r="A2" s="107" t="s">
        <v>1</v>
      </c>
      <c r="B2" s="108" t="s">
        <v>2</v>
      </c>
      <c r="C2" s="108" t="s">
        <v>3</v>
      </c>
      <c r="D2" s="108" t="s">
        <v>4</v>
      </c>
      <c r="E2" s="108" t="s">
        <v>5</v>
      </c>
      <c r="F2" s="109" t="s">
        <v>6</v>
      </c>
      <c r="G2" s="110" t="s">
        <v>7</v>
      </c>
      <c r="H2" s="110" t="s">
        <v>8</v>
      </c>
      <c r="I2" s="110" t="s">
        <v>9</v>
      </c>
      <c r="J2" s="111" t="s">
        <v>10</v>
      </c>
      <c r="K2" s="9" t="s">
        <v>11</v>
      </c>
      <c r="L2" s="69"/>
      <c r="M2" s="112"/>
      <c r="N2" s="70"/>
    </row>
    <row r="3" spans="1:14" x14ac:dyDescent="0.3">
      <c r="A3" s="13"/>
      <c r="B3" s="14"/>
      <c r="C3" s="14"/>
      <c r="D3" s="14"/>
      <c r="E3" s="15"/>
      <c r="F3" s="16">
        <v>6.9444444444444447E-4</v>
      </c>
      <c r="G3" s="17">
        <v>1.3888888888888889E-3</v>
      </c>
      <c r="H3" s="17">
        <v>2.0833333333333333E-3</v>
      </c>
      <c r="I3" s="17">
        <v>2.7777777777777779E-3</v>
      </c>
      <c r="J3" s="18">
        <v>3.472222222222222E-3</v>
      </c>
      <c r="K3" s="19" t="s">
        <v>12</v>
      </c>
      <c r="M3" s="26" t="s">
        <v>13</v>
      </c>
      <c r="N3" s="23" t="s">
        <v>14</v>
      </c>
    </row>
    <row r="4" spans="1:14" ht="14.4" x14ac:dyDescent="0.3">
      <c r="A4" s="22">
        <v>0</v>
      </c>
      <c r="B4" s="12">
        <v>40</v>
      </c>
      <c r="C4" s="12">
        <v>0</v>
      </c>
      <c r="D4" s="12">
        <v>9</v>
      </c>
      <c r="E4" s="113">
        <v>7.7499999999999999E-2</v>
      </c>
      <c r="F4" s="114">
        <v>129</v>
      </c>
      <c r="G4" s="115"/>
      <c r="H4" s="115">
        <v>131</v>
      </c>
      <c r="I4" s="116"/>
      <c r="J4" s="117"/>
      <c r="K4" s="19"/>
      <c r="N4" s="23"/>
    </row>
    <row r="5" spans="1:14" ht="14.4" x14ac:dyDescent="0.3">
      <c r="A5" s="22">
        <v>10</v>
      </c>
      <c r="B5" s="12">
        <f t="shared" ref="B5:B14" si="0">B4-(E4*(A5-A4))-0.02</f>
        <v>39.204999999999998</v>
      </c>
      <c r="D5" s="12">
        <v>9</v>
      </c>
      <c r="E5" s="113">
        <v>7.7499999999999999E-2</v>
      </c>
      <c r="F5" s="118">
        <v>129</v>
      </c>
      <c r="G5" s="116"/>
      <c r="H5" s="115">
        <v>131</v>
      </c>
      <c r="I5" s="115"/>
      <c r="J5" s="119">
        <v>131</v>
      </c>
      <c r="K5" s="19"/>
      <c r="M5" s="26">
        <f>(H5-H4)*$D$4</f>
        <v>0</v>
      </c>
      <c r="N5" s="23"/>
    </row>
    <row r="6" spans="1:14" ht="14.4" x14ac:dyDescent="0.3">
      <c r="A6" s="22">
        <v>30</v>
      </c>
      <c r="B6" s="12">
        <f t="shared" si="0"/>
        <v>37.634999999999998</v>
      </c>
      <c r="D6" s="12">
        <v>9</v>
      </c>
      <c r="E6" s="113">
        <v>7.7499999999999999E-2</v>
      </c>
      <c r="F6" s="118">
        <v>130</v>
      </c>
      <c r="G6" s="116"/>
      <c r="H6" s="115">
        <v>130</v>
      </c>
      <c r="I6" s="115"/>
      <c r="J6" s="119">
        <v>130</v>
      </c>
      <c r="K6" s="19"/>
      <c r="M6" s="26">
        <f t="shared" ref="M6:M14" si="1">(H6-H5)*$D$4</f>
        <v>-9</v>
      </c>
      <c r="N6" s="23"/>
    </row>
    <row r="7" spans="1:14" ht="14.4" x14ac:dyDescent="0.3">
      <c r="A7" s="22">
        <v>60</v>
      </c>
      <c r="B7" s="12">
        <f t="shared" si="0"/>
        <v>35.289999999999992</v>
      </c>
      <c r="D7" s="12">
        <v>9</v>
      </c>
      <c r="E7" s="113">
        <v>7.7499999999999999E-2</v>
      </c>
      <c r="F7" s="114">
        <v>130</v>
      </c>
      <c r="G7" s="115"/>
      <c r="H7" s="115">
        <v>130</v>
      </c>
      <c r="I7" s="115"/>
      <c r="J7" s="119">
        <v>130</v>
      </c>
      <c r="K7" s="19"/>
      <c r="M7" s="26">
        <f t="shared" si="1"/>
        <v>0</v>
      </c>
      <c r="N7" s="77"/>
    </row>
    <row r="8" spans="1:14" ht="14.4" x14ac:dyDescent="0.3">
      <c r="A8" s="22">
        <v>120</v>
      </c>
      <c r="B8" s="12">
        <f t="shared" si="0"/>
        <v>30.619999999999994</v>
      </c>
      <c r="C8" s="12">
        <v>9.3000000000000007</v>
      </c>
      <c r="D8" s="12">
        <v>9</v>
      </c>
      <c r="E8" s="113">
        <v>7.7499999999999999E-2</v>
      </c>
      <c r="F8" s="118">
        <v>130</v>
      </c>
      <c r="G8" s="116"/>
      <c r="H8" s="115">
        <v>131</v>
      </c>
      <c r="I8" s="115"/>
      <c r="J8" s="119">
        <v>131</v>
      </c>
      <c r="K8" s="19">
        <f>((AVERAGE(F4,F7)-J8)*C8)</f>
        <v>-13.950000000000001</v>
      </c>
      <c r="M8" s="26">
        <f t="shared" si="1"/>
        <v>9</v>
      </c>
      <c r="N8" s="77"/>
    </row>
    <row r="9" spans="1:14" ht="14.4" x14ac:dyDescent="0.3">
      <c r="A9" s="22">
        <v>180</v>
      </c>
      <c r="B9" s="12">
        <f t="shared" si="0"/>
        <v>25.949999999999992</v>
      </c>
      <c r="D9" s="12">
        <v>9</v>
      </c>
      <c r="E9" s="113">
        <v>7.6999999999999999E-2</v>
      </c>
      <c r="F9" s="118">
        <v>130</v>
      </c>
      <c r="G9" s="116"/>
      <c r="H9" s="115">
        <v>131</v>
      </c>
      <c r="I9" s="115"/>
      <c r="J9" s="119">
        <v>130</v>
      </c>
      <c r="K9" s="19"/>
      <c r="M9" s="26">
        <f t="shared" si="1"/>
        <v>0</v>
      </c>
      <c r="N9" s="77"/>
    </row>
    <row r="10" spans="1:14" ht="14.4" x14ac:dyDescent="0.3">
      <c r="A10" s="22">
        <v>240</v>
      </c>
      <c r="B10" s="12">
        <f t="shared" si="0"/>
        <v>21.309999999999992</v>
      </c>
      <c r="C10" s="12">
        <v>9.25</v>
      </c>
      <c r="D10" s="12">
        <v>9</v>
      </c>
      <c r="E10" s="113">
        <v>7.6999999999999999E-2</v>
      </c>
      <c r="F10" s="114">
        <v>130</v>
      </c>
      <c r="G10" s="115"/>
      <c r="H10" s="115">
        <v>131</v>
      </c>
      <c r="I10" s="115"/>
      <c r="J10" s="119">
        <v>130</v>
      </c>
      <c r="K10" s="19">
        <f>((AVERAGE(F7,F10)-J10)*C10)</f>
        <v>0</v>
      </c>
      <c r="M10" s="26">
        <f t="shared" si="1"/>
        <v>0</v>
      </c>
      <c r="N10" s="77"/>
    </row>
    <row r="11" spans="1:14" ht="14.4" x14ac:dyDescent="0.3">
      <c r="A11" s="22">
        <v>300</v>
      </c>
      <c r="B11" s="12">
        <f t="shared" si="0"/>
        <v>16.669999999999991</v>
      </c>
      <c r="D11" s="12">
        <v>9</v>
      </c>
      <c r="E11" s="113">
        <v>7.5499999999999998E-2</v>
      </c>
      <c r="F11" s="118">
        <v>130</v>
      </c>
      <c r="G11" s="116"/>
      <c r="H11" s="115">
        <v>130</v>
      </c>
      <c r="I11" s="115"/>
      <c r="J11" s="119">
        <v>129</v>
      </c>
      <c r="K11" s="19"/>
      <c r="M11" s="26">
        <f t="shared" si="1"/>
        <v>-9</v>
      </c>
      <c r="N11" s="23"/>
    </row>
    <row r="12" spans="1:14" ht="14.4" x14ac:dyDescent="0.3">
      <c r="A12" s="22">
        <v>360</v>
      </c>
      <c r="B12" s="12">
        <f t="shared" si="0"/>
        <v>12.11999999999999</v>
      </c>
      <c r="C12" s="12">
        <v>9.06</v>
      </c>
      <c r="D12" s="12">
        <v>9</v>
      </c>
      <c r="E12" s="113">
        <v>7.5499999999999998E-2</v>
      </c>
      <c r="F12" s="118">
        <v>130</v>
      </c>
      <c r="G12" s="116"/>
      <c r="H12" s="115">
        <v>128</v>
      </c>
      <c r="I12" s="115"/>
      <c r="J12" s="119">
        <v>130</v>
      </c>
      <c r="K12" s="19">
        <f>((F10-J12)*C12)</f>
        <v>0</v>
      </c>
      <c r="M12" s="26">
        <f t="shared" si="1"/>
        <v>-18</v>
      </c>
      <c r="N12" s="23"/>
    </row>
    <row r="13" spans="1:14" ht="14.4" x14ac:dyDescent="0.3">
      <c r="A13" s="22">
        <v>420</v>
      </c>
      <c r="B13" s="12">
        <f t="shared" si="0"/>
        <v>7.5699999999999905</v>
      </c>
      <c r="D13" s="12">
        <v>9</v>
      </c>
      <c r="E13" s="113">
        <v>7.7399999999999997E-2</v>
      </c>
      <c r="F13" s="118">
        <v>130</v>
      </c>
      <c r="G13" s="116"/>
      <c r="H13" s="115">
        <v>130</v>
      </c>
      <c r="I13" s="115"/>
      <c r="J13" s="119">
        <v>130</v>
      </c>
      <c r="K13" s="19"/>
      <c r="M13" s="26">
        <f t="shared" si="1"/>
        <v>18</v>
      </c>
      <c r="N13" s="23"/>
    </row>
    <row r="14" spans="1:14" ht="14.4" x14ac:dyDescent="0.3">
      <c r="A14" s="31">
        <v>480</v>
      </c>
      <c r="B14" s="33">
        <f t="shared" si="0"/>
        <v>2.9059999999999904</v>
      </c>
      <c r="C14" s="33">
        <v>8.9</v>
      </c>
      <c r="D14" s="33">
        <v>9</v>
      </c>
      <c r="E14" s="120">
        <v>7.7399999999999997E-2</v>
      </c>
      <c r="F14" s="121">
        <v>129</v>
      </c>
      <c r="G14" s="122"/>
      <c r="H14" s="122">
        <v>129</v>
      </c>
      <c r="I14" s="122"/>
      <c r="J14" s="123">
        <v>129</v>
      </c>
      <c r="K14" s="38">
        <f>((AVERAGE(F10,F14)-J14)*C14)</f>
        <v>4.45</v>
      </c>
      <c r="L14" s="39"/>
      <c r="M14" s="39">
        <f t="shared" si="1"/>
        <v>-9</v>
      </c>
      <c r="N14" s="34"/>
    </row>
    <row r="15" spans="1:14" x14ac:dyDescent="0.3">
      <c r="B15" s="26"/>
      <c r="C15" s="26">
        <f>SUM(C8:C14)</f>
        <v>36.51</v>
      </c>
      <c r="E15" s="12">
        <f>((AVERAGE(E4:E5)*A5)+(AVERAGE(E5:E6)*20)+(AVERAGE(E6:E7)*30)+(AVERAGE(E7:E8)*60)+(AVERAGE(E8:E9)*60)+(AVERAGE(E9:E10)*60)+(AVERAGE(E10:E11)*60)+(AVERAGE(E11:E12)*60)+(AVERAGE(E12:E13)*60)+(AVERAGE(E13:E14)*60))/480</f>
        <v>7.6856250000000001E-2</v>
      </c>
      <c r="K15" s="42">
        <f>SUM(K8:K14)</f>
        <v>-9.5</v>
      </c>
      <c r="L15" s="42"/>
      <c r="M15" s="42">
        <f>SUM(M5:M14)</f>
        <v>-18</v>
      </c>
      <c r="N15" s="43">
        <f>K15-M15</f>
        <v>8.5</v>
      </c>
    </row>
    <row r="16" spans="1:14" x14ac:dyDescent="0.3">
      <c r="B16" s="26"/>
      <c r="K16" s="44">
        <f>(B4*F4)-(B14*F14)-(C8*J8)-(C10*J10)-(C12*J12)-(C14*J14)-((0.08*AVERAGE(F4:F14))+(0.22*AVERAGE(H4:H14))+(0.2*AVERAGE(J5:J14)))</f>
        <v>-26.592181818180975</v>
      </c>
      <c r="L16" s="214"/>
      <c r="M16" s="45">
        <f>(H14-H4)*$D$4</f>
        <v>-18</v>
      </c>
    </row>
    <row r="18" spans="1:30" x14ac:dyDescent="0.3">
      <c r="A18" s="62" t="s">
        <v>16</v>
      </c>
      <c r="G18" s="62"/>
      <c r="H18" s="62"/>
      <c r="I18" s="62"/>
      <c r="J18" s="62"/>
      <c r="K18" s="3"/>
      <c r="L18" s="3"/>
    </row>
    <row r="19" spans="1:30" ht="41.4" x14ac:dyDescent="0.3">
      <c r="A19" s="107" t="s">
        <v>1</v>
      </c>
      <c r="B19" s="108" t="s">
        <v>2</v>
      </c>
      <c r="C19" s="108" t="s">
        <v>3</v>
      </c>
      <c r="D19" s="108" t="s">
        <v>4</v>
      </c>
      <c r="E19" s="108" t="s">
        <v>5</v>
      </c>
      <c r="F19" s="109" t="s">
        <v>6</v>
      </c>
      <c r="G19" s="110" t="s">
        <v>7</v>
      </c>
      <c r="H19" s="110" t="s">
        <v>8</v>
      </c>
      <c r="I19" s="110" t="s">
        <v>9</v>
      </c>
      <c r="J19" s="111" t="s">
        <v>10</v>
      </c>
      <c r="K19" s="9" t="s">
        <v>11</v>
      </c>
      <c r="L19" s="69"/>
      <c r="M19" s="112"/>
      <c r="N19" s="70"/>
    </row>
    <row r="20" spans="1:30" x14ac:dyDescent="0.3">
      <c r="A20" s="13"/>
      <c r="B20" s="14"/>
      <c r="C20" s="14"/>
      <c r="D20" s="14"/>
      <c r="E20" s="15"/>
      <c r="F20" s="16">
        <v>6.9444444444444447E-4</v>
      </c>
      <c r="G20" s="17">
        <v>1.3888888888888889E-3</v>
      </c>
      <c r="H20" s="17">
        <v>2.0833333333333333E-3</v>
      </c>
      <c r="I20" s="17">
        <v>2.7777777777777779E-3</v>
      </c>
      <c r="J20" s="18">
        <v>3.472222222222222E-3</v>
      </c>
      <c r="K20" s="19" t="s">
        <v>12</v>
      </c>
      <c r="M20" s="26" t="s">
        <v>13</v>
      </c>
      <c r="N20" s="23" t="s">
        <v>14</v>
      </c>
    </row>
    <row r="21" spans="1:30" ht="14.4" x14ac:dyDescent="0.3">
      <c r="A21" s="22">
        <v>0</v>
      </c>
      <c r="B21" s="12">
        <v>40</v>
      </c>
      <c r="C21" s="12">
        <v>0</v>
      </c>
      <c r="D21" s="12">
        <v>9</v>
      </c>
      <c r="E21" s="113">
        <v>7.7499999999999999E-2</v>
      </c>
      <c r="F21" s="124">
        <v>117</v>
      </c>
      <c r="G21" s="115"/>
      <c r="H21" s="115">
        <v>100</v>
      </c>
      <c r="I21" s="116"/>
      <c r="J21" s="117"/>
      <c r="K21" s="19"/>
      <c r="N21" s="23"/>
    </row>
    <row r="22" spans="1:30" ht="14.4" x14ac:dyDescent="0.3">
      <c r="A22" s="22">
        <v>10</v>
      </c>
      <c r="B22" s="12">
        <f t="shared" ref="B22:B31" si="2">B21-(E21*(A22-A21))-0.02</f>
        <v>39.204999999999998</v>
      </c>
      <c r="D22" s="12">
        <v>9</v>
      </c>
      <c r="E22" s="113">
        <v>7.7499999999999999E-2</v>
      </c>
      <c r="F22" s="76">
        <v>117</v>
      </c>
      <c r="G22" s="116"/>
      <c r="H22" s="115">
        <v>102</v>
      </c>
      <c r="I22" s="115"/>
      <c r="J22" s="119">
        <v>103</v>
      </c>
      <c r="K22" s="19"/>
      <c r="M22" s="26">
        <f>(H22-H21)*$D$4</f>
        <v>18</v>
      </c>
      <c r="N22" s="23"/>
    </row>
    <row r="23" spans="1:30" ht="14.4" x14ac:dyDescent="0.3">
      <c r="A23" s="22">
        <v>30</v>
      </c>
      <c r="B23" s="12">
        <f t="shared" si="2"/>
        <v>37.634999999999998</v>
      </c>
      <c r="D23" s="12">
        <v>9</v>
      </c>
      <c r="E23" s="113">
        <v>7.7499999999999999E-2</v>
      </c>
      <c r="F23" s="76">
        <v>118</v>
      </c>
      <c r="G23" s="116"/>
      <c r="H23" s="115">
        <v>105</v>
      </c>
      <c r="I23" s="115"/>
      <c r="J23" s="119">
        <v>105</v>
      </c>
      <c r="K23" s="19"/>
      <c r="M23" s="26">
        <f t="shared" ref="M23:M31" si="3">(H23-H22)*$D$4</f>
        <v>27</v>
      </c>
      <c r="N23" s="23"/>
    </row>
    <row r="24" spans="1:30" ht="14.4" x14ac:dyDescent="0.3">
      <c r="A24" s="22">
        <v>60</v>
      </c>
      <c r="B24" s="12">
        <f t="shared" si="2"/>
        <v>35.289999999999992</v>
      </c>
      <c r="D24" s="12">
        <v>9</v>
      </c>
      <c r="E24" s="113">
        <v>7.7499999999999999E-2</v>
      </c>
      <c r="F24" s="124">
        <v>118</v>
      </c>
      <c r="G24" s="115"/>
      <c r="H24" s="115">
        <v>107</v>
      </c>
      <c r="I24" s="115"/>
      <c r="J24" s="119">
        <v>107</v>
      </c>
      <c r="K24" s="19"/>
      <c r="M24" s="26">
        <f t="shared" si="3"/>
        <v>18</v>
      </c>
      <c r="N24" s="77"/>
    </row>
    <row r="25" spans="1:30" ht="14.4" x14ac:dyDescent="0.3">
      <c r="A25" s="22">
        <v>120</v>
      </c>
      <c r="B25" s="12">
        <f t="shared" si="2"/>
        <v>30.619999999999994</v>
      </c>
      <c r="C25" s="12">
        <v>9.3000000000000007</v>
      </c>
      <c r="D25" s="12">
        <v>9</v>
      </c>
      <c r="E25" s="113">
        <v>7.7499999999999999E-2</v>
      </c>
      <c r="F25" s="76">
        <v>118</v>
      </c>
      <c r="G25" s="116"/>
      <c r="H25" s="115">
        <v>108</v>
      </c>
      <c r="I25" s="115"/>
      <c r="J25" s="119">
        <v>109</v>
      </c>
      <c r="K25" s="19">
        <f>((AVERAGE(F21,F24)-J25)*C25)</f>
        <v>79.050000000000011</v>
      </c>
      <c r="M25" s="26">
        <f t="shared" si="3"/>
        <v>9</v>
      </c>
      <c r="N25" s="77"/>
    </row>
    <row r="26" spans="1:30" ht="14.4" x14ac:dyDescent="0.3">
      <c r="A26" s="22">
        <v>180</v>
      </c>
      <c r="B26" s="12">
        <f t="shared" si="2"/>
        <v>25.949999999999992</v>
      </c>
      <c r="D26" s="12">
        <v>9</v>
      </c>
      <c r="E26" s="113">
        <v>7.6999999999999999E-2</v>
      </c>
      <c r="F26" s="76">
        <v>117</v>
      </c>
      <c r="G26" s="116"/>
      <c r="H26" s="115">
        <v>110</v>
      </c>
      <c r="I26" s="115"/>
      <c r="J26" s="119">
        <v>111</v>
      </c>
      <c r="K26" s="19"/>
      <c r="M26" s="26">
        <f t="shared" si="3"/>
        <v>18</v>
      </c>
      <c r="N26" s="77"/>
    </row>
    <row r="27" spans="1:30" ht="14.4" x14ac:dyDescent="0.3">
      <c r="A27" s="22">
        <v>240</v>
      </c>
      <c r="B27" s="12">
        <f t="shared" si="2"/>
        <v>21.309999999999992</v>
      </c>
      <c r="C27" s="12">
        <v>9.25</v>
      </c>
      <c r="D27" s="12">
        <v>9</v>
      </c>
      <c r="E27" s="113">
        <v>7.6999999999999999E-2</v>
      </c>
      <c r="F27" s="124">
        <v>117</v>
      </c>
      <c r="G27" s="115"/>
      <c r="H27" s="115">
        <v>112</v>
      </c>
      <c r="I27" s="115"/>
      <c r="J27" s="119">
        <v>112</v>
      </c>
      <c r="K27" s="19">
        <f>((AVERAGE(F24,F27)-J27)*C27)</f>
        <v>50.875</v>
      </c>
      <c r="M27" s="26">
        <f t="shared" si="3"/>
        <v>18</v>
      </c>
      <c r="N27" s="77"/>
    </row>
    <row r="28" spans="1:30" ht="14.4" x14ac:dyDescent="0.3">
      <c r="A28" s="22">
        <v>300</v>
      </c>
      <c r="B28" s="12">
        <f t="shared" si="2"/>
        <v>16.669999999999991</v>
      </c>
      <c r="D28" s="12">
        <v>9</v>
      </c>
      <c r="E28" s="113">
        <v>7.5499999999999998E-2</v>
      </c>
      <c r="F28" s="76">
        <v>117</v>
      </c>
      <c r="G28" s="116"/>
      <c r="H28" s="115">
        <v>113</v>
      </c>
      <c r="I28" s="115"/>
      <c r="J28" s="119">
        <v>113</v>
      </c>
      <c r="K28" s="19"/>
      <c r="M28" s="26">
        <f t="shared" si="3"/>
        <v>9</v>
      </c>
      <c r="N28" s="23"/>
    </row>
    <row r="29" spans="1:30" ht="14.4" x14ac:dyDescent="0.3">
      <c r="A29" s="22">
        <v>360</v>
      </c>
      <c r="B29" s="12">
        <f t="shared" si="2"/>
        <v>12.11999999999999</v>
      </c>
      <c r="C29" s="12">
        <v>9.06</v>
      </c>
      <c r="D29" s="12">
        <v>9</v>
      </c>
      <c r="E29" s="113">
        <v>7.5499999999999998E-2</v>
      </c>
      <c r="F29" s="76">
        <v>117</v>
      </c>
      <c r="G29" s="116"/>
      <c r="H29" s="115">
        <v>112</v>
      </c>
      <c r="I29" s="115"/>
      <c r="J29" s="119">
        <v>114</v>
      </c>
      <c r="K29" s="19">
        <f>((F27-J29)*C29)</f>
        <v>27.18</v>
      </c>
      <c r="M29" s="26">
        <f t="shared" si="3"/>
        <v>-9</v>
      </c>
      <c r="N29" s="23"/>
    </row>
    <row r="30" spans="1:30" ht="14.4" x14ac:dyDescent="0.3">
      <c r="A30" s="22">
        <v>420</v>
      </c>
      <c r="B30" s="12">
        <f t="shared" si="2"/>
        <v>7.5699999999999905</v>
      </c>
      <c r="D30" s="12">
        <v>9</v>
      </c>
      <c r="E30" s="113">
        <v>7.7399999999999997E-2</v>
      </c>
      <c r="F30" s="76">
        <v>116</v>
      </c>
      <c r="G30" s="116"/>
      <c r="H30" s="115">
        <v>115</v>
      </c>
      <c r="I30" s="115"/>
      <c r="J30" s="119">
        <v>115</v>
      </c>
      <c r="K30" s="19"/>
      <c r="M30" s="26">
        <f t="shared" si="3"/>
        <v>27</v>
      </c>
      <c r="N30" s="23"/>
    </row>
    <row r="31" spans="1:30" ht="14.4" x14ac:dyDescent="0.3">
      <c r="A31" s="31">
        <v>480</v>
      </c>
      <c r="B31" s="33">
        <f t="shared" si="2"/>
        <v>2.9059999999999904</v>
      </c>
      <c r="C31" s="33">
        <v>8.9</v>
      </c>
      <c r="D31" s="33">
        <v>9</v>
      </c>
      <c r="E31" s="120">
        <v>7.7399999999999997E-2</v>
      </c>
      <c r="F31" s="125">
        <v>116</v>
      </c>
      <c r="G31" s="122"/>
      <c r="H31" s="122">
        <v>115</v>
      </c>
      <c r="I31" s="122"/>
      <c r="J31" s="123">
        <v>115</v>
      </c>
      <c r="K31" s="38">
        <f>((AVERAGE(F27,F31)-J31)*C31)</f>
        <v>13.350000000000001</v>
      </c>
      <c r="L31" s="39"/>
      <c r="M31" s="39">
        <f t="shared" si="3"/>
        <v>0</v>
      </c>
      <c r="N31" s="34"/>
    </row>
    <row r="32" spans="1:30" ht="14.4" x14ac:dyDescent="0.3">
      <c r="C32" s="12" t="s">
        <v>17</v>
      </c>
      <c r="K32" s="42">
        <f>SUM(K25:K31)</f>
        <v>170.45500000000001</v>
      </c>
      <c r="L32" s="42"/>
      <c r="M32" s="42">
        <f>SUM(M22:M31)</f>
        <v>135</v>
      </c>
      <c r="N32" s="43">
        <f>K32-M32</f>
        <v>35.455000000000013</v>
      </c>
      <c r="O32" s="30"/>
      <c r="P32" s="30"/>
      <c r="Q32" s="52"/>
      <c r="R32" s="30"/>
      <c r="S32" s="30"/>
      <c r="T32" s="52"/>
      <c r="U32" s="52"/>
      <c r="V32" s="52"/>
      <c r="W32" s="52"/>
      <c r="X32" s="52"/>
      <c r="Y32" s="30"/>
      <c r="Z32" s="30"/>
      <c r="AA32" s="52"/>
      <c r="AB32" s="52" t="s">
        <v>18</v>
      </c>
      <c r="AC32" s="52"/>
      <c r="AD32" s="52"/>
    </row>
    <row r="33" spans="1:30" ht="14.4" x14ac:dyDescent="0.3">
      <c r="K33" s="44">
        <f>(B21*F21)-(B31*F31)-(C25*J25)-(C27*J27)-(C29*J29)-(C31*J31)-((0.08*AVERAGE(F21:F31))+(0.22*AVERAGE(H21:H31))+(0.2*AVERAGE(J22:J31)))</f>
        <v>181.43672727272866</v>
      </c>
      <c r="L33" s="214"/>
      <c r="M33" s="45">
        <f>(H31-H21)*$D$4</f>
        <v>135</v>
      </c>
      <c r="O33" s="30"/>
      <c r="P33" s="30"/>
      <c r="Q33" s="52"/>
      <c r="R33" s="30"/>
      <c r="S33" s="30"/>
      <c r="T33" s="52"/>
      <c r="U33" s="52"/>
      <c r="V33" s="52"/>
      <c r="W33" s="52"/>
      <c r="X33" s="52"/>
      <c r="Y33" s="30"/>
      <c r="Z33" s="30"/>
      <c r="AA33" s="52"/>
      <c r="AB33" s="52"/>
      <c r="AC33" s="52"/>
      <c r="AD33" s="52"/>
    </row>
    <row r="35" spans="1:30" x14ac:dyDescent="0.3">
      <c r="A35" s="62" t="s">
        <v>19</v>
      </c>
      <c r="G35" s="62"/>
      <c r="H35" s="62"/>
      <c r="I35" s="62"/>
      <c r="J35" s="62"/>
      <c r="K35" s="3"/>
      <c r="L35" s="3"/>
    </row>
    <row r="36" spans="1:30" ht="41.4" x14ac:dyDescent="0.3">
      <c r="A36" s="107" t="s">
        <v>1</v>
      </c>
      <c r="B36" s="108" t="s">
        <v>2</v>
      </c>
      <c r="C36" s="108" t="s">
        <v>3</v>
      </c>
      <c r="D36" s="108" t="s">
        <v>4</v>
      </c>
      <c r="E36" s="108" t="s">
        <v>5</v>
      </c>
      <c r="F36" s="109" t="s">
        <v>6</v>
      </c>
      <c r="G36" s="110" t="s">
        <v>7</v>
      </c>
      <c r="H36" s="110" t="s">
        <v>8</v>
      </c>
      <c r="I36" s="110" t="s">
        <v>9</v>
      </c>
      <c r="J36" s="111" t="s">
        <v>10</v>
      </c>
      <c r="K36" s="9" t="s">
        <v>11</v>
      </c>
      <c r="L36" s="69"/>
      <c r="M36" s="112"/>
      <c r="N36" s="70"/>
    </row>
    <row r="37" spans="1:30" x14ac:dyDescent="0.3">
      <c r="A37" s="13"/>
      <c r="B37" s="14"/>
      <c r="C37" s="14"/>
      <c r="D37" s="14"/>
      <c r="E37" s="15"/>
      <c r="F37" s="16">
        <v>6.9444444444444447E-4</v>
      </c>
      <c r="G37" s="17">
        <v>1.3888888888888889E-3</v>
      </c>
      <c r="H37" s="17">
        <v>2.0833333333333333E-3</v>
      </c>
      <c r="I37" s="17">
        <v>2.7777777777777779E-3</v>
      </c>
      <c r="J37" s="18">
        <v>3.472222222222222E-3</v>
      </c>
      <c r="K37" s="19" t="s">
        <v>12</v>
      </c>
      <c r="M37" s="26" t="s">
        <v>13</v>
      </c>
      <c r="N37" s="23" t="s">
        <v>14</v>
      </c>
    </row>
    <row r="38" spans="1:30" ht="14.4" x14ac:dyDescent="0.3">
      <c r="A38" s="22">
        <v>0</v>
      </c>
      <c r="B38" s="12">
        <v>40</v>
      </c>
      <c r="C38" s="12">
        <v>0</v>
      </c>
      <c r="D38" s="12">
        <v>9</v>
      </c>
      <c r="E38" s="113">
        <v>7.7499999999999999E-2</v>
      </c>
      <c r="F38" s="126">
        <v>6</v>
      </c>
      <c r="G38" s="127"/>
      <c r="H38" s="127">
        <v>0</v>
      </c>
      <c r="I38" s="116"/>
      <c r="J38" s="117"/>
      <c r="K38" s="19"/>
      <c r="N38" s="23"/>
    </row>
    <row r="39" spans="1:30" ht="14.4" x14ac:dyDescent="0.3">
      <c r="A39" s="22">
        <v>10</v>
      </c>
      <c r="B39" s="12">
        <f t="shared" ref="B39:B48" si="4">B38-(E38*(A39-A38))-0.02</f>
        <v>39.204999999999998</v>
      </c>
      <c r="D39" s="12">
        <v>9</v>
      </c>
      <c r="E39" s="113">
        <v>7.7499999999999999E-2</v>
      </c>
      <c r="F39" s="90">
        <v>6</v>
      </c>
      <c r="G39" s="116"/>
      <c r="H39" s="127">
        <v>1.3</v>
      </c>
      <c r="I39" s="127"/>
      <c r="J39" s="128">
        <v>2.2000000000000002</v>
      </c>
      <c r="K39" s="19"/>
      <c r="M39" s="26">
        <f>(H39-H38)*$D$4</f>
        <v>11.700000000000001</v>
      </c>
      <c r="N39" s="23"/>
    </row>
    <row r="40" spans="1:30" ht="14.4" x14ac:dyDescent="0.3">
      <c r="A40" s="22">
        <v>30</v>
      </c>
      <c r="B40" s="12">
        <f t="shared" si="4"/>
        <v>37.634999999999998</v>
      </c>
      <c r="D40" s="12">
        <v>9</v>
      </c>
      <c r="E40" s="113">
        <v>7.7499999999999999E-2</v>
      </c>
      <c r="F40" s="90">
        <v>6</v>
      </c>
      <c r="G40" s="116"/>
      <c r="H40" s="127">
        <v>1.9</v>
      </c>
      <c r="I40" s="127"/>
      <c r="J40" s="128">
        <v>2.5</v>
      </c>
      <c r="K40" s="19"/>
      <c r="M40" s="26">
        <f t="shared" ref="M40:M48" si="5">(H40-H39)*$D$4</f>
        <v>5.3999999999999986</v>
      </c>
      <c r="N40" s="23"/>
    </row>
    <row r="41" spans="1:30" ht="14.4" x14ac:dyDescent="0.3">
      <c r="A41" s="22">
        <v>60</v>
      </c>
      <c r="B41" s="12">
        <f t="shared" si="4"/>
        <v>35.289999999999992</v>
      </c>
      <c r="D41" s="12">
        <v>9</v>
      </c>
      <c r="E41" s="113">
        <v>7.7499999999999999E-2</v>
      </c>
      <c r="F41" s="126">
        <v>6.1</v>
      </c>
      <c r="G41" s="127"/>
      <c r="H41" s="127">
        <v>2.6</v>
      </c>
      <c r="I41" s="127"/>
      <c r="J41" s="128">
        <v>2.8</v>
      </c>
      <c r="K41" s="19"/>
      <c r="M41" s="26">
        <f t="shared" si="5"/>
        <v>6.3000000000000016</v>
      </c>
      <c r="N41" s="77"/>
    </row>
    <row r="42" spans="1:30" ht="14.4" x14ac:dyDescent="0.3">
      <c r="A42" s="22">
        <v>120</v>
      </c>
      <c r="B42" s="12">
        <f t="shared" si="4"/>
        <v>30.619999999999994</v>
      </c>
      <c r="C42" s="12">
        <v>9.3000000000000007</v>
      </c>
      <c r="D42" s="12">
        <v>9</v>
      </c>
      <c r="E42" s="113">
        <v>7.7499999999999999E-2</v>
      </c>
      <c r="F42" s="90">
        <v>6.1</v>
      </c>
      <c r="G42" s="116"/>
      <c r="H42" s="127">
        <v>3.4</v>
      </c>
      <c r="I42" s="127"/>
      <c r="J42" s="128">
        <v>3.3</v>
      </c>
      <c r="K42" s="19">
        <f>((AVERAGE(F38,F41)-J42)*C42)</f>
        <v>25.575000000000003</v>
      </c>
      <c r="M42" s="26">
        <f t="shared" si="5"/>
        <v>7.1999999999999984</v>
      </c>
      <c r="N42" s="77"/>
    </row>
    <row r="43" spans="1:30" ht="14.4" x14ac:dyDescent="0.3">
      <c r="A43" s="22">
        <v>180</v>
      </c>
      <c r="B43" s="12">
        <f t="shared" si="4"/>
        <v>25.949999999999992</v>
      </c>
      <c r="D43" s="12">
        <v>9</v>
      </c>
      <c r="E43" s="113">
        <v>7.6999999999999999E-2</v>
      </c>
      <c r="F43" s="90">
        <v>6.1</v>
      </c>
      <c r="G43" s="116"/>
      <c r="H43" s="127">
        <v>3.9</v>
      </c>
      <c r="I43" s="127"/>
      <c r="J43" s="128">
        <v>4.2</v>
      </c>
      <c r="K43" s="19"/>
      <c r="M43" s="26">
        <f t="shared" si="5"/>
        <v>4.5</v>
      </c>
      <c r="N43" s="77"/>
    </row>
    <row r="44" spans="1:30" ht="14.4" x14ac:dyDescent="0.3">
      <c r="A44" s="22">
        <v>240</v>
      </c>
      <c r="B44" s="12">
        <f t="shared" si="4"/>
        <v>21.309999999999992</v>
      </c>
      <c r="C44" s="12">
        <v>9.25</v>
      </c>
      <c r="D44" s="12">
        <v>9</v>
      </c>
      <c r="E44" s="113">
        <v>7.6999999999999999E-2</v>
      </c>
      <c r="F44" s="126">
        <v>6.1</v>
      </c>
      <c r="G44" s="127"/>
      <c r="H44" s="127">
        <v>4.4000000000000004</v>
      </c>
      <c r="I44" s="127"/>
      <c r="J44" s="128">
        <v>4.5</v>
      </c>
      <c r="K44" s="19">
        <f>((AVERAGE(F41,F44)-J44)*C44)</f>
        <v>14.799999999999997</v>
      </c>
      <c r="M44" s="26">
        <f t="shared" si="5"/>
        <v>4.5000000000000036</v>
      </c>
      <c r="N44" s="77"/>
    </row>
    <row r="45" spans="1:30" ht="14.4" x14ac:dyDescent="0.3">
      <c r="A45" s="22">
        <v>300</v>
      </c>
      <c r="B45" s="12">
        <f t="shared" si="4"/>
        <v>16.669999999999991</v>
      </c>
      <c r="D45" s="12">
        <v>9</v>
      </c>
      <c r="E45" s="113">
        <v>7.5499999999999998E-2</v>
      </c>
      <c r="F45" s="90">
        <v>6.1</v>
      </c>
      <c r="G45" s="116"/>
      <c r="H45" s="127">
        <v>4.8</v>
      </c>
      <c r="I45" s="127"/>
      <c r="J45" s="128">
        <v>5</v>
      </c>
      <c r="K45" s="19"/>
      <c r="M45" s="26">
        <f t="shared" si="5"/>
        <v>3.5999999999999952</v>
      </c>
      <c r="N45" s="23"/>
    </row>
    <row r="46" spans="1:30" ht="14.4" x14ac:dyDescent="0.3">
      <c r="A46" s="22">
        <v>360</v>
      </c>
      <c r="B46" s="12">
        <f t="shared" si="4"/>
        <v>12.11999999999999</v>
      </c>
      <c r="C46" s="12">
        <v>9.06</v>
      </c>
      <c r="D46" s="12">
        <v>9</v>
      </c>
      <c r="E46" s="113">
        <v>7.5499999999999998E-2</v>
      </c>
      <c r="F46" s="90">
        <v>6.1</v>
      </c>
      <c r="G46" s="116"/>
      <c r="H46" s="127">
        <v>5</v>
      </c>
      <c r="I46" s="127"/>
      <c r="J46" s="128">
        <v>5.0999999999999996</v>
      </c>
      <c r="K46" s="19">
        <f>((F44-J46)*C46)</f>
        <v>9.06</v>
      </c>
      <c r="M46" s="26">
        <f t="shared" si="5"/>
        <v>1.8000000000000016</v>
      </c>
      <c r="N46" s="23"/>
    </row>
    <row r="47" spans="1:30" ht="14.4" x14ac:dyDescent="0.3">
      <c r="A47" s="22">
        <v>420</v>
      </c>
      <c r="B47" s="12">
        <f t="shared" si="4"/>
        <v>7.5699999999999905</v>
      </c>
      <c r="D47" s="12">
        <v>9</v>
      </c>
      <c r="E47" s="113">
        <v>7.7399999999999997E-2</v>
      </c>
      <c r="F47" s="90">
        <v>6.1</v>
      </c>
      <c r="G47" s="116"/>
      <c r="H47" s="127">
        <v>5.3</v>
      </c>
      <c r="I47" s="127"/>
      <c r="J47" s="128">
        <v>5.5</v>
      </c>
      <c r="K47" s="19"/>
      <c r="M47" s="26">
        <f t="shared" si="5"/>
        <v>2.6999999999999984</v>
      </c>
      <c r="N47" s="23"/>
    </row>
    <row r="48" spans="1:30" ht="14.4" x14ac:dyDescent="0.3">
      <c r="A48" s="31">
        <v>480</v>
      </c>
      <c r="B48" s="33">
        <f t="shared" si="4"/>
        <v>2.9059999999999904</v>
      </c>
      <c r="C48" s="33">
        <v>8.9</v>
      </c>
      <c r="D48" s="33">
        <v>9</v>
      </c>
      <c r="E48" s="120">
        <v>7.7399999999999997E-2</v>
      </c>
      <c r="F48" s="129">
        <v>6</v>
      </c>
      <c r="G48" s="130"/>
      <c r="H48" s="130">
        <v>5.5</v>
      </c>
      <c r="I48" s="130"/>
      <c r="J48" s="131">
        <v>5.5</v>
      </c>
      <c r="K48" s="38">
        <f>((AVERAGE(F44,F48)-J48)*C48)</f>
        <v>4.8949999999999987</v>
      </c>
      <c r="L48" s="39"/>
      <c r="M48" s="39">
        <f t="shared" si="5"/>
        <v>1.8000000000000016</v>
      </c>
      <c r="N48" s="34"/>
    </row>
    <row r="49" spans="1:31" x14ac:dyDescent="0.3">
      <c r="C49" s="12" t="s">
        <v>17</v>
      </c>
      <c r="F49" s="95"/>
      <c r="K49" s="42">
        <f>SUM(K42:K48)</f>
        <v>54.33</v>
      </c>
      <c r="L49" s="42"/>
      <c r="M49" s="42">
        <f>SUM(M39:M48)</f>
        <v>49.500000000000007</v>
      </c>
      <c r="N49" s="43">
        <f>K49-M49</f>
        <v>4.8299999999999912</v>
      </c>
    </row>
    <row r="50" spans="1:31" x14ac:dyDescent="0.3">
      <c r="F50" s="95"/>
      <c r="K50" s="44">
        <f>(B38*F38)-(B48*F48)-(C42*J42)-(C44*J44)-(C46*J46)-(C48*J48)-((0.08*AVERAGE(F38:F48))+(0.22*AVERAGE(H38:H48))+(0.2*AVERAGE(J39:J48)))</f>
        <v>53.033909090909148</v>
      </c>
      <c r="L50" s="214"/>
      <c r="M50" s="45">
        <f>(H48-H38)*$D$4</f>
        <v>49.5</v>
      </c>
    </row>
    <row r="51" spans="1:31" x14ac:dyDescent="0.3">
      <c r="F51" s="95"/>
    </row>
    <row r="52" spans="1:31" x14ac:dyDescent="0.3">
      <c r="A52" s="62" t="s">
        <v>20</v>
      </c>
      <c r="F52" s="95"/>
      <c r="G52" s="62"/>
      <c r="H52" s="62"/>
      <c r="I52" s="62"/>
      <c r="J52" s="62"/>
      <c r="K52" s="3"/>
      <c r="L52" s="3"/>
    </row>
    <row r="53" spans="1:31" ht="41.4" x14ac:dyDescent="0.3">
      <c r="A53" s="107" t="s">
        <v>1</v>
      </c>
      <c r="B53" s="108" t="s">
        <v>2</v>
      </c>
      <c r="C53" s="108" t="s">
        <v>3</v>
      </c>
      <c r="D53" s="108" t="s">
        <v>4</v>
      </c>
      <c r="E53" s="108" t="s">
        <v>5</v>
      </c>
      <c r="F53" s="132" t="s">
        <v>6</v>
      </c>
      <c r="G53" s="110" t="s">
        <v>7</v>
      </c>
      <c r="H53" s="110" t="s">
        <v>8</v>
      </c>
      <c r="I53" s="110" t="s">
        <v>9</v>
      </c>
      <c r="J53" s="111" t="s">
        <v>10</v>
      </c>
      <c r="K53" s="9" t="s">
        <v>11</v>
      </c>
      <c r="L53" s="69"/>
      <c r="M53" s="112"/>
      <c r="N53" s="70"/>
    </row>
    <row r="54" spans="1:31" x14ac:dyDescent="0.3">
      <c r="A54" s="13"/>
      <c r="B54" s="14"/>
      <c r="C54" s="14"/>
      <c r="D54" s="14"/>
      <c r="E54" s="15"/>
      <c r="F54" s="98">
        <v>6.9444444444444447E-4</v>
      </c>
      <c r="G54" s="17">
        <v>1.3888888888888889E-3</v>
      </c>
      <c r="H54" s="17">
        <v>2.0833333333333333E-3</v>
      </c>
      <c r="I54" s="17">
        <v>2.7777777777777779E-3</v>
      </c>
      <c r="J54" s="18">
        <v>3.472222222222222E-3</v>
      </c>
      <c r="K54" s="19" t="s">
        <v>12</v>
      </c>
      <c r="M54" s="26" t="s">
        <v>13</v>
      </c>
      <c r="N54" s="23" t="s">
        <v>14</v>
      </c>
    </row>
    <row r="55" spans="1:31" ht="14.4" x14ac:dyDescent="0.3">
      <c r="A55" s="22">
        <v>0</v>
      </c>
      <c r="B55" s="12">
        <v>40</v>
      </c>
      <c r="C55" s="12">
        <v>0</v>
      </c>
      <c r="D55" s="12">
        <v>9</v>
      </c>
      <c r="E55" s="113">
        <v>7.7499999999999999E-2</v>
      </c>
      <c r="F55" s="126">
        <v>16.600000000000001</v>
      </c>
      <c r="G55" s="127"/>
      <c r="H55" s="127">
        <v>25.4</v>
      </c>
      <c r="I55" s="116"/>
      <c r="J55" s="117"/>
      <c r="K55" s="19"/>
      <c r="N55" s="23"/>
      <c r="O55" s="57"/>
      <c r="P55" s="54"/>
      <c r="Q55" s="54"/>
      <c r="R55" s="57"/>
      <c r="S55" s="54"/>
      <c r="T55" s="54"/>
      <c r="U55" s="54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ht="14.4" x14ac:dyDescent="0.3">
      <c r="A56" s="22">
        <v>10</v>
      </c>
      <c r="B56" s="12">
        <f t="shared" ref="B56:B65" si="6">B55-(E55*(A56-A55))-0.02</f>
        <v>39.204999999999998</v>
      </c>
      <c r="D56" s="12">
        <v>9</v>
      </c>
      <c r="E56" s="113">
        <v>7.7499999999999999E-2</v>
      </c>
      <c r="F56" s="90">
        <v>16.600000000000001</v>
      </c>
      <c r="G56" s="116"/>
      <c r="H56" s="127">
        <v>24.3</v>
      </c>
      <c r="I56" s="127"/>
      <c r="J56" s="128">
        <v>23.3</v>
      </c>
      <c r="K56" s="19"/>
      <c r="M56" s="26">
        <f>(H56-H55)*$D$4</f>
        <v>-9.8999999999999808</v>
      </c>
      <c r="N56" s="23"/>
      <c r="O56" s="57"/>
      <c r="P56" s="54"/>
      <c r="Q56" s="54"/>
      <c r="R56" s="57"/>
      <c r="S56" s="54"/>
      <c r="T56" s="54"/>
      <c r="U56" s="54"/>
      <c r="V56" s="54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ht="14.4" x14ac:dyDescent="0.3">
      <c r="A57" s="22">
        <v>30</v>
      </c>
      <c r="B57" s="12">
        <f t="shared" si="6"/>
        <v>37.634999999999998</v>
      </c>
      <c r="D57" s="12">
        <v>9</v>
      </c>
      <c r="E57" s="113">
        <v>7.7499999999999999E-2</v>
      </c>
      <c r="F57" s="90">
        <v>16.600000000000001</v>
      </c>
      <c r="G57" s="99"/>
      <c r="H57" s="127">
        <v>22.5</v>
      </c>
      <c r="I57" s="127"/>
      <c r="J57" s="128">
        <v>23</v>
      </c>
      <c r="K57" s="19"/>
      <c r="M57" s="26">
        <f t="shared" ref="M57:M65" si="7">(H57-H56)*$D$4</f>
        <v>-16.200000000000006</v>
      </c>
      <c r="N57" s="23"/>
      <c r="O57" s="58"/>
      <c r="P57" s="52"/>
      <c r="Q57" s="52"/>
      <c r="R57" s="58"/>
      <c r="S57" s="52"/>
      <c r="T57" s="52"/>
      <c r="U57" s="52"/>
      <c r="V57" s="54"/>
      <c r="W57" s="52"/>
      <c r="X57" s="52"/>
      <c r="Y57" s="52"/>
      <c r="Z57" s="52"/>
      <c r="AA57" s="52"/>
      <c r="AB57" s="52"/>
      <c r="AC57" s="52"/>
      <c r="AD57" s="52"/>
      <c r="AE57" s="52"/>
    </row>
    <row r="58" spans="1:31" ht="14.4" x14ac:dyDescent="0.3">
      <c r="A58" s="22">
        <v>60</v>
      </c>
      <c r="B58" s="12">
        <f t="shared" si="6"/>
        <v>35.289999999999992</v>
      </c>
      <c r="D58" s="12">
        <v>9</v>
      </c>
      <c r="E58" s="113">
        <v>7.7499999999999999E-2</v>
      </c>
      <c r="F58" s="126">
        <v>16.600000000000001</v>
      </c>
      <c r="G58" s="127"/>
      <c r="H58" s="127">
        <v>22</v>
      </c>
      <c r="I58" s="127"/>
      <c r="J58" s="128">
        <v>21.9</v>
      </c>
      <c r="K58" s="19"/>
      <c r="M58" s="26">
        <f t="shared" si="7"/>
        <v>-4.5</v>
      </c>
      <c r="N58" s="77"/>
      <c r="O58" s="58"/>
      <c r="P58" s="52"/>
      <c r="Q58" s="52"/>
      <c r="R58" s="58"/>
      <c r="S58" s="52"/>
      <c r="T58" s="52"/>
      <c r="U58" s="52"/>
      <c r="V58" s="54"/>
      <c r="W58" s="52"/>
      <c r="X58" s="52"/>
      <c r="Y58" s="52"/>
      <c r="Z58" s="52"/>
      <c r="AA58" s="52"/>
      <c r="AB58" s="52"/>
      <c r="AC58" s="52"/>
      <c r="AD58" s="52"/>
      <c r="AE58" s="52"/>
    </row>
    <row r="59" spans="1:31" ht="14.4" x14ac:dyDescent="0.3">
      <c r="A59" s="22">
        <v>120</v>
      </c>
      <c r="B59" s="12">
        <f t="shared" si="6"/>
        <v>30.619999999999994</v>
      </c>
      <c r="C59" s="12">
        <v>9.3000000000000007</v>
      </c>
      <c r="D59" s="12">
        <v>9</v>
      </c>
      <c r="E59" s="113">
        <v>7.7499999999999999E-2</v>
      </c>
      <c r="F59" s="90">
        <v>16.600000000000001</v>
      </c>
      <c r="G59" s="99"/>
      <c r="H59" s="127">
        <v>20</v>
      </c>
      <c r="I59" s="127"/>
      <c r="J59" s="128">
        <v>20.7</v>
      </c>
      <c r="K59" s="19">
        <f>((AVERAGE(F55,F58)-J59)*C59)</f>
        <v>-38.129999999999981</v>
      </c>
      <c r="M59" s="26">
        <f t="shared" si="7"/>
        <v>-18</v>
      </c>
      <c r="N59" s="77"/>
      <c r="O59" s="54"/>
      <c r="P59" s="54"/>
      <c r="Q59" s="54"/>
      <c r="R59" s="54"/>
      <c r="S59" s="54"/>
      <c r="T59" s="54"/>
      <c r="U59" s="133"/>
      <c r="V59" s="133"/>
      <c r="W59" s="52"/>
      <c r="X59" s="52"/>
      <c r="Y59" s="52"/>
      <c r="Z59" s="52"/>
      <c r="AA59" s="52"/>
      <c r="AB59" s="52"/>
      <c r="AC59" s="52"/>
      <c r="AD59" s="52"/>
      <c r="AE59" s="52"/>
    </row>
    <row r="60" spans="1:31" ht="14.4" x14ac:dyDescent="0.3">
      <c r="A60" s="22">
        <v>180</v>
      </c>
      <c r="B60" s="12">
        <f t="shared" si="6"/>
        <v>25.949999999999992</v>
      </c>
      <c r="D60" s="12">
        <v>9</v>
      </c>
      <c r="E60" s="113">
        <v>7.6999999999999999E-2</v>
      </c>
      <c r="F60" s="90">
        <v>16.600000000000001</v>
      </c>
      <c r="G60" s="99"/>
      <c r="H60" s="127">
        <v>19.399999999999999</v>
      </c>
      <c r="I60" s="127"/>
      <c r="J60" s="128">
        <v>18.5</v>
      </c>
      <c r="K60" s="19"/>
      <c r="M60" s="26">
        <f t="shared" si="7"/>
        <v>-5.4000000000000128</v>
      </c>
      <c r="N60" s="77"/>
      <c r="O60" s="52"/>
      <c r="P60" s="30"/>
      <c r="Q60" s="30"/>
      <c r="R60" s="52"/>
      <c r="S60" s="30"/>
      <c r="T60" s="30"/>
      <c r="U60" s="133"/>
      <c r="V60" s="30"/>
      <c r="W60" s="30"/>
      <c r="X60" s="52"/>
      <c r="Y60" s="52"/>
      <c r="Z60" s="52"/>
      <c r="AA60" s="52"/>
      <c r="AB60" s="52"/>
      <c r="AC60" s="52"/>
      <c r="AD60" s="52"/>
      <c r="AE60" s="52"/>
    </row>
    <row r="61" spans="1:31" ht="14.4" x14ac:dyDescent="0.3">
      <c r="A61" s="22">
        <v>240</v>
      </c>
      <c r="B61" s="12">
        <f t="shared" si="6"/>
        <v>21.309999999999992</v>
      </c>
      <c r="C61" s="12">
        <v>9.25</v>
      </c>
      <c r="D61" s="12">
        <v>9</v>
      </c>
      <c r="E61" s="113">
        <v>7.6999999999999999E-2</v>
      </c>
      <c r="F61" s="126">
        <v>16.5</v>
      </c>
      <c r="G61" s="127"/>
      <c r="H61" s="127">
        <v>18.600000000000001</v>
      </c>
      <c r="I61" s="127"/>
      <c r="J61" s="128">
        <v>18.600000000000001</v>
      </c>
      <c r="K61" s="19">
        <f>((AVERAGE(F58,F61)-J61)*C61)</f>
        <v>-18.962500000000006</v>
      </c>
      <c r="M61" s="26">
        <f t="shared" si="7"/>
        <v>-7.1999999999999744</v>
      </c>
      <c r="N61" s="77"/>
      <c r="O61" s="30"/>
      <c r="P61" s="30"/>
      <c r="Q61" s="30"/>
      <c r="R61" s="30"/>
      <c r="S61" s="30"/>
      <c r="T61" s="30"/>
      <c r="U61" s="133"/>
      <c r="V61" s="30"/>
      <c r="W61" s="30"/>
      <c r="X61" s="52"/>
      <c r="Y61" s="52"/>
      <c r="Z61" s="52"/>
      <c r="AA61" s="52"/>
      <c r="AB61" s="52"/>
      <c r="AC61" s="52"/>
      <c r="AD61" s="52"/>
      <c r="AE61" s="52"/>
    </row>
    <row r="62" spans="1:31" ht="14.4" x14ac:dyDescent="0.3">
      <c r="A62" s="22">
        <v>300</v>
      </c>
      <c r="B62" s="12">
        <f t="shared" si="6"/>
        <v>16.669999999999991</v>
      </c>
      <c r="D62" s="12">
        <v>9</v>
      </c>
      <c r="E62" s="113">
        <v>7.5499999999999998E-2</v>
      </c>
      <c r="F62" s="90">
        <v>16.5</v>
      </c>
      <c r="G62" s="99"/>
      <c r="H62" s="127">
        <v>17.600000000000001</v>
      </c>
      <c r="I62" s="127"/>
      <c r="J62" s="128">
        <v>17.899999999999999</v>
      </c>
      <c r="K62" s="19"/>
      <c r="M62" s="26">
        <f t="shared" si="7"/>
        <v>-9</v>
      </c>
      <c r="N62" s="23"/>
      <c r="O62" s="30"/>
      <c r="P62" s="30"/>
      <c r="Q62" s="30"/>
      <c r="R62" s="30"/>
      <c r="S62" s="30"/>
      <c r="T62" s="30"/>
      <c r="U62" s="133"/>
      <c r="V62" s="30"/>
      <c r="W62" s="30"/>
      <c r="X62" s="30"/>
      <c r="Y62" s="52"/>
      <c r="Z62" s="52"/>
      <c r="AA62" s="52"/>
      <c r="AB62" s="52"/>
      <c r="AC62" s="52"/>
      <c r="AD62" s="52"/>
      <c r="AE62" s="52"/>
    </row>
    <row r="63" spans="1:31" ht="14.4" x14ac:dyDescent="0.3">
      <c r="A63" s="22">
        <v>360</v>
      </c>
      <c r="B63" s="12">
        <f t="shared" si="6"/>
        <v>12.11999999999999</v>
      </c>
      <c r="C63" s="12">
        <v>9.06</v>
      </c>
      <c r="D63" s="12">
        <v>9</v>
      </c>
      <c r="E63" s="113">
        <v>7.5499999999999998E-2</v>
      </c>
      <c r="F63" s="90">
        <v>16.399999999999999</v>
      </c>
      <c r="G63" s="99"/>
      <c r="H63" s="127">
        <v>18</v>
      </c>
      <c r="I63" s="127"/>
      <c r="J63" s="128">
        <v>17.600000000000001</v>
      </c>
      <c r="K63" s="19">
        <f>((F61-J63)*C63)</f>
        <v>-9.9660000000000135</v>
      </c>
      <c r="M63" s="26">
        <f t="shared" si="7"/>
        <v>3.5999999999999872</v>
      </c>
      <c r="N63" s="23"/>
      <c r="O63" s="30"/>
      <c r="P63" s="30"/>
      <c r="Q63" s="30"/>
      <c r="R63" s="30"/>
      <c r="S63" s="30"/>
      <c r="T63" s="30"/>
      <c r="U63" s="133"/>
      <c r="V63" s="30"/>
      <c r="W63" s="30"/>
      <c r="X63" s="30"/>
      <c r="Y63" s="52"/>
      <c r="Z63" s="30"/>
      <c r="AA63" s="30"/>
      <c r="AB63" s="52"/>
      <c r="AC63" s="52"/>
      <c r="AD63" s="52"/>
      <c r="AE63" s="52"/>
    </row>
    <row r="64" spans="1:31" ht="14.4" x14ac:dyDescent="0.3">
      <c r="A64" s="22">
        <v>420</v>
      </c>
      <c r="B64" s="12">
        <f t="shared" si="6"/>
        <v>7.5699999999999905</v>
      </c>
      <c r="D64" s="12">
        <v>9</v>
      </c>
      <c r="E64" s="113">
        <v>7.7399999999999997E-2</v>
      </c>
      <c r="F64" s="90">
        <v>16.3</v>
      </c>
      <c r="G64" s="99"/>
      <c r="H64" s="127">
        <v>17.3</v>
      </c>
      <c r="I64" s="127"/>
      <c r="J64" s="128">
        <v>17.7</v>
      </c>
      <c r="K64" s="19"/>
      <c r="M64" s="26">
        <f t="shared" si="7"/>
        <v>-6.2999999999999936</v>
      </c>
      <c r="N64" s="23"/>
      <c r="O64" s="30"/>
      <c r="P64" s="30"/>
      <c r="Q64" s="30"/>
      <c r="R64" s="30"/>
      <c r="S64" s="30"/>
      <c r="T64" s="30"/>
      <c r="U64" s="133"/>
      <c r="V64" s="30"/>
      <c r="W64" s="30"/>
      <c r="X64" s="30"/>
      <c r="Y64" s="52"/>
      <c r="Z64" s="30"/>
      <c r="AA64" s="30"/>
      <c r="AB64" s="52"/>
      <c r="AC64" s="52"/>
      <c r="AD64" s="52"/>
      <c r="AE64" s="52"/>
    </row>
    <row r="65" spans="1:31" ht="14.4" x14ac:dyDescent="0.3">
      <c r="A65" s="31">
        <v>480</v>
      </c>
      <c r="B65" s="33">
        <f t="shared" si="6"/>
        <v>2.9059999999999904</v>
      </c>
      <c r="C65" s="33">
        <v>8.9</v>
      </c>
      <c r="D65" s="33">
        <v>9</v>
      </c>
      <c r="E65" s="120">
        <v>7.7399999999999997E-2</v>
      </c>
      <c r="F65" s="129">
        <v>16.2</v>
      </c>
      <c r="G65" s="130"/>
      <c r="H65" s="130">
        <v>17</v>
      </c>
      <c r="I65" s="130"/>
      <c r="J65" s="131">
        <v>17.8</v>
      </c>
      <c r="K65" s="38">
        <f>((AVERAGE(F61,F65)-J65)*C65)</f>
        <v>-12.904999999999994</v>
      </c>
      <c r="L65" s="39"/>
      <c r="M65" s="39">
        <f t="shared" si="7"/>
        <v>-2.7000000000000064</v>
      </c>
      <c r="N65" s="34"/>
      <c r="O65" s="30"/>
      <c r="P65" s="30"/>
      <c r="Q65" s="30"/>
      <c r="R65" s="30"/>
      <c r="S65" s="30"/>
      <c r="T65" s="30"/>
      <c r="U65" s="133"/>
      <c r="V65" s="30"/>
      <c r="W65" s="30"/>
      <c r="X65" s="30"/>
      <c r="Y65" s="52"/>
      <c r="Z65" s="30"/>
      <c r="AA65" s="30"/>
      <c r="AB65" s="52"/>
      <c r="AC65" s="52"/>
      <c r="AD65" s="52"/>
      <c r="AE65" s="52"/>
    </row>
    <row r="66" spans="1:31" ht="14.4" x14ac:dyDescent="0.3">
      <c r="C66" s="12" t="s">
        <v>17</v>
      </c>
      <c r="F66" s="95"/>
      <c r="K66" s="42">
        <f>SUM(K59:K65)</f>
        <v>-79.963499999999982</v>
      </c>
      <c r="L66" s="42"/>
      <c r="M66" s="42">
        <f>SUM(M56:M65)</f>
        <v>-75.599999999999994</v>
      </c>
      <c r="N66" s="43">
        <f>K66-M66</f>
        <v>-4.3634999999999877</v>
      </c>
      <c r="O66" s="30"/>
      <c r="P66" s="30"/>
      <c r="Q66" s="30"/>
      <c r="R66" s="30"/>
      <c r="S66" s="30"/>
      <c r="T66" s="30"/>
      <c r="U66" s="133"/>
      <c r="V66" s="30"/>
      <c r="W66" s="30"/>
      <c r="X66" s="30"/>
      <c r="Y66" s="52"/>
      <c r="Z66" s="30"/>
      <c r="AA66" s="30"/>
      <c r="AB66" s="52"/>
      <c r="AC66" s="52"/>
      <c r="AD66" s="52"/>
      <c r="AE66" s="52"/>
    </row>
    <row r="67" spans="1:31" ht="14.4" x14ac:dyDescent="0.3">
      <c r="F67" s="95"/>
      <c r="K67" s="44">
        <f>(B55*F55)-(B65*F65)-(C59*J59)-(C61*J61)-(C63*J63)-(C65*J65)-((0.08*AVERAGE(F55:F65))+(0.22*AVERAGE(H55:H65))+(0.2*AVERAGE(J56:J65)))</f>
        <v>-75.215199999999868</v>
      </c>
      <c r="L67" s="214"/>
      <c r="M67" s="45">
        <f>(H65-H55)*$D$4</f>
        <v>-75.599999999999994</v>
      </c>
      <c r="O67" s="30"/>
      <c r="P67" s="30"/>
      <c r="Q67" s="30"/>
      <c r="R67" s="30"/>
      <c r="S67" s="30"/>
      <c r="T67" s="30"/>
      <c r="U67" s="133"/>
      <c r="V67" s="30"/>
      <c r="W67" s="30"/>
      <c r="X67" s="30"/>
      <c r="Y67" s="52"/>
      <c r="Z67" s="30"/>
      <c r="AA67" s="30"/>
      <c r="AB67" s="52"/>
      <c r="AC67" s="52"/>
      <c r="AD67" s="52"/>
      <c r="AE67" s="52"/>
    </row>
    <row r="68" spans="1:31" ht="14.4" x14ac:dyDescent="0.3">
      <c r="F68" s="95"/>
      <c r="N68" s="52"/>
      <c r="O68" s="30"/>
      <c r="P68" s="133"/>
      <c r="Q68" s="133"/>
      <c r="R68" s="30"/>
      <c r="S68" s="133"/>
      <c r="T68" s="133"/>
      <c r="U68" s="30"/>
      <c r="V68" s="30"/>
      <c r="W68" s="133"/>
      <c r="X68" s="30"/>
      <c r="Y68" s="52"/>
      <c r="Z68" s="30"/>
      <c r="AA68" s="30"/>
      <c r="AB68" s="52"/>
      <c r="AC68" s="52"/>
      <c r="AD68" s="52"/>
      <c r="AE68" s="52"/>
    </row>
    <row r="69" spans="1:31" ht="14.4" x14ac:dyDescent="0.3">
      <c r="A69" s="62" t="s">
        <v>21</v>
      </c>
      <c r="F69" s="95"/>
      <c r="G69" s="62"/>
      <c r="H69" s="62"/>
      <c r="I69" s="62"/>
      <c r="J69" s="62"/>
      <c r="K69" s="3"/>
      <c r="L69" s="3"/>
      <c r="N69" s="52"/>
      <c r="O69" s="30"/>
      <c r="P69" s="133"/>
      <c r="Q69" s="133"/>
      <c r="R69" s="30"/>
      <c r="S69" s="133"/>
      <c r="T69" s="133"/>
      <c r="U69" s="30"/>
      <c r="V69" s="30"/>
      <c r="W69" s="133"/>
      <c r="X69" s="30"/>
      <c r="Y69" s="52"/>
      <c r="Z69" s="30"/>
      <c r="AA69" s="30"/>
      <c r="AB69" s="52"/>
      <c r="AC69" s="52"/>
      <c r="AD69" s="52"/>
      <c r="AE69" s="52"/>
    </row>
    <row r="70" spans="1:31" ht="41.4" x14ac:dyDescent="0.3">
      <c r="A70" s="107" t="s">
        <v>1</v>
      </c>
      <c r="B70" s="108" t="s">
        <v>2</v>
      </c>
      <c r="C70" s="108" t="s">
        <v>3</v>
      </c>
      <c r="D70" s="108" t="s">
        <v>4</v>
      </c>
      <c r="E70" s="108" t="s">
        <v>5</v>
      </c>
      <c r="F70" s="132" t="s">
        <v>6</v>
      </c>
      <c r="G70" s="110" t="s">
        <v>7</v>
      </c>
      <c r="H70" s="110" t="s">
        <v>8</v>
      </c>
      <c r="I70" s="110" t="s">
        <v>9</v>
      </c>
      <c r="J70" s="111" t="s">
        <v>10</v>
      </c>
      <c r="K70" s="9" t="s">
        <v>11</v>
      </c>
      <c r="L70" s="69"/>
      <c r="M70" s="112"/>
      <c r="N70" s="70"/>
      <c r="O70" s="30"/>
      <c r="P70" s="133"/>
      <c r="Q70" s="133"/>
      <c r="R70" s="30"/>
      <c r="S70" s="133"/>
      <c r="T70" s="133"/>
      <c r="U70" s="30"/>
      <c r="V70" s="30"/>
      <c r="W70" s="133"/>
      <c r="X70" s="30"/>
      <c r="Y70" s="52"/>
      <c r="Z70" s="30"/>
      <c r="AA70" s="30"/>
      <c r="AB70" s="52"/>
      <c r="AC70" s="52"/>
      <c r="AD70" s="52"/>
      <c r="AE70" s="52"/>
    </row>
    <row r="71" spans="1:31" ht="14.4" x14ac:dyDescent="0.3">
      <c r="A71" s="13"/>
      <c r="B71" s="14"/>
      <c r="C71" s="14"/>
      <c r="D71" s="14"/>
      <c r="E71" s="15"/>
      <c r="F71" s="98">
        <v>6.9444444444444447E-4</v>
      </c>
      <c r="G71" s="17">
        <v>1.3888888888888889E-3</v>
      </c>
      <c r="H71" s="17">
        <v>2.0833333333333333E-3</v>
      </c>
      <c r="I71" s="17">
        <v>2.7777777777777779E-3</v>
      </c>
      <c r="J71" s="18">
        <v>3.472222222222222E-3</v>
      </c>
      <c r="K71" s="19" t="s">
        <v>12</v>
      </c>
      <c r="M71" s="26" t="s">
        <v>13</v>
      </c>
      <c r="N71" s="23" t="s">
        <v>14</v>
      </c>
      <c r="O71" s="133"/>
      <c r="P71" s="133"/>
      <c r="Q71" s="133"/>
      <c r="R71" s="133"/>
      <c r="S71" s="133"/>
      <c r="T71" s="133"/>
      <c r="U71" s="30"/>
      <c r="V71" s="30"/>
      <c r="W71" s="133"/>
      <c r="X71" s="30"/>
      <c r="Y71" s="52"/>
      <c r="Z71" s="30"/>
      <c r="AA71" s="30"/>
      <c r="AB71" s="52"/>
      <c r="AC71" s="52"/>
      <c r="AD71" s="52"/>
      <c r="AE71" s="52"/>
    </row>
    <row r="72" spans="1:31" ht="14.4" x14ac:dyDescent="0.3">
      <c r="A72" s="22">
        <v>0</v>
      </c>
      <c r="B72" s="12">
        <v>40</v>
      </c>
      <c r="C72" s="12">
        <v>0</v>
      </c>
      <c r="D72" s="12">
        <v>9</v>
      </c>
      <c r="E72" s="113">
        <v>7.7499999999999999E-2</v>
      </c>
      <c r="F72" s="126">
        <v>0</v>
      </c>
      <c r="G72" s="127"/>
      <c r="H72" s="127">
        <v>9.4</v>
      </c>
      <c r="I72" s="116"/>
      <c r="J72" s="117"/>
      <c r="K72" s="19"/>
      <c r="N72" s="23"/>
      <c r="O72" s="52"/>
      <c r="P72" s="52"/>
      <c r="Q72" s="52"/>
      <c r="R72" s="52"/>
      <c r="S72" s="52"/>
      <c r="T72" s="52"/>
      <c r="U72" s="52"/>
      <c r="V72" s="52"/>
      <c r="W72" s="52"/>
      <c r="X72" s="30"/>
      <c r="Y72" s="52"/>
      <c r="Z72" s="30"/>
      <c r="AA72" s="30"/>
      <c r="AB72" s="52"/>
      <c r="AC72" s="52"/>
      <c r="AD72" s="52"/>
      <c r="AE72" s="52"/>
    </row>
    <row r="73" spans="1:31" ht="14.4" x14ac:dyDescent="0.3">
      <c r="A73" s="22">
        <v>10</v>
      </c>
      <c r="B73" s="12">
        <f t="shared" ref="B73:B82" si="8">B72-(E72*(A73-A72))-0.02</f>
        <v>39.204999999999998</v>
      </c>
      <c r="D73" s="12">
        <v>9</v>
      </c>
      <c r="E73" s="113">
        <v>7.7499999999999999E-2</v>
      </c>
      <c r="F73" s="90">
        <v>0</v>
      </c>
      <c r="G73" s="116"/>
      <c r="H73" s="127">
        <v>8</v>
      </c>
      <c r="I73" s="127"/>
      <c r="J73" s="128">
        <v>5.6</v>
      </c>
      <c r="K73" s="19"/>
      <c r="M73" s="26">
        <f>(H73-H72)*$D$4</f>
        <v>-12.600000000000003</v>
      </c>
      <c r="N73" s="23"/>
      <c r="O73" s="30"/>
      <c r="P73" s="30"/>
      <c r="Q73" s="30"/>
      <c r="R73" s="30"/>
      <c r="S73" s="30"/>
      <c r="T73" s="30"/>
      <c r="U73" s="52"/>
      <c r="V73" s="52"/>
      <c r="W73" s="52"/>
      <c r="X73" s="52"/>
      <c r="Y73" s="52"/>
      <c r="Z73" s="30"/>
      <c r="AA73" s="30"/>
      <c r="AB73" s="52"/>
      <c r="AC73" s="52"/>
      <c r="AD73" s="52"/>
      <c r="AE73" s="52"/>
    </row>
    <row r="74" spans="1:31" ht="14.4" x14ac:dyDescent="0.3">
      <c r="A74" s="22">
        <v>30</v>
      </c>
      <c r="B74" s="12">
        <f t="shared" si="8"/>
        <v>37.634999999999998</v>
      </c>
      <c r="D74" s="12">
        <v>9</v>
      </c>
      <c r="E74" s="113">
        <v>7.7499999999999999E-2</v>
      </c>
      <c r="F74" s="90">
        <v>0</v>
      </c>
      <c r="G74" s="116"/>
      <c r="H74" s="127">
        <v>6.8</v>
      </c>
      <c r="I74" s="127"/>
      <c r="J74" s="128">
        <v>5.5</v>
      </c>
      <c r="K74" s="19"/>
      <c r="M74" s="26">
        <f t="shared" ref="M74:M82" si="9">(H74-H73)*$D$4</f>
        <v>-10.8</v>
      </c>
      <c r="N74" s="23"/>
      <c r="O74" s="30"/>
      <c r="P74" s="30"/>
      <c r="Q74" s="30"/>
      <c r="R74" s="30"/>
      <c r="S74" s="30"/>
      <c r="T74" s="30"/>
      <c r="U74" s="52"/>
      <c r="V74" s="52"/>
      <c r="W74" s="52"/>
      <c r="X74" s="52"/>
      <c r="Y74" s="52"/>
      <c r="Z74" s="30"/>
      <c r="AA74" s="30"/>
      <c r="AB74" s="52"/>
      <c r="AC74" s="52"/>
      <c r="AD74" s="52"/>
      <c r="AE74" s="52"/>
    </row>
    <row r="75" spans="1:31" ht="14.4" x14ac:dyDescent="0.3">
      <c r="A75" s="22">
        <v>60</v>
      </c>
      <c r="B75" s="12">
        <f t="shared" si="8"/>
        <v>35.289999999999992</v>
      </c>
      <c r="D75" s="12">
        <v>9</v>
      </c>
      <c r="E75" s="113">
        <v>7.7499999999999999E-2</v>
      </c>
      <c r="F75" s="126">
        <v>0</v>
      </c>
      <c r="G75" s="127"/>
      <c r="H75" s="127">
        <v>5.8</v>
      </c>
      <c r="I75" s="127"/>
      <c r="J75" s="128">
        <v>5.0999999999999996</v>
      </c>
      <c r="K75" s="19"/>
      <c r="M75" s="26">
        <f t="shared" si="9"/>
        <v>-9</v>
      </c>
      <c r="N75" s="77"/>
      <c r="O75" s="30"/>
      <c r="P75" s="30"/>
      <c r="Q75" s="30"/>
      <c r="R75" s="30"/>
      <c r="S75" s="30"/>
      <c r="T75" s="30"/>
      <c r="U75" s="52"/>
      <c r="V75" s="52"/>
      <c r="W75" s="52"/>
      <c r="X75" s="52"/>
      <c r="Y75" s="52"/>
      <c r="Z75" s="30"/>
      <c r="AA75" s="30"/>
      <c r="AB75" s="52"/>
      <c r="AC75" s="52"/>
      <c r="AD75" s="52"/>
      <c r="AE75" s="52"/>
    </row>
    <row r="76" spans="1:31" ht="14.4" x14ac:dyDescent="0.3">
      <c r="A76" s="22">
        <v>120</v>
      </c>
      <c r="B76" s="12">
        <f t="shared" si="8"/>
        <v>30.619999999999994</v>
      </c>
      <c r="C76" s="12">
        <v>9.3000000000000007</v>
      </c>
      <c r="D76" s="12">
        <v>9</v>
      </c>
      <c r="E76" s="113">
        <v>7.7499999999999999E-2</v>
      </c>
      <c r="F76" s="90">
        <v>0</v>
      </c>
      <c r="G76" s="116"/>
      <c r="H76" s="127">
        <v>4.3</v>
      </c>
      <c r="I76" s="127"/>
      <c r="J76" s="128">
        <v>4.5</v>
      </c>
      <c r="K76" s="19">
        <f>((AVERAGE(F72,F75)-J76)*C76)</f>
        <v>-41.85</v>
      </c>
      <c r="M76" s="26">
        <f t="shared" si="9"/>
        <v>-13.5</v>
      </c>
      <c r="N76" s="77"/>
      <c r="O76" s="30"/>
      <c r="P76" s="30"/>
      <c r="Q76" s="30"/>
      <c r="R76" s="30"/>
      <c r="S76" s="30"/>
      <c r="T76" s="30"/>
      <c r="U76" s="52"/>
      <c r="V76" s="52"/>
      <c r="W76" s="52"/>
      <c r="X76" s="30"/>
      <c r="Y76" s="52"/>
      <c r="Z76" s="30"/>
      <c r="AA76" s="30"/>
      <c r="AB76" s="52"/>
      <c r="AC76" s="52"/>
      <c r="AD76" s="52"/>
      <c r="AE76" s="52"/>
    </row>
    <row r="77" spans="1:31" ht="14.4" x14ac:dyDescent="0.3">
      <c r="A77" s="22">
        <v>180</v>
      </c>
      <c r="B77" s="12">
        <f t="shared" si="8"/>
        <v>25.949999999999992</v>
      </c>
      <c r="D77" s="12">
        <v>9</v>
      </c>
      <c r="E77" s="113">
        <v>7.6999999999999999E-2</v>
      </c>
      <c r="F77" s="90">
        <v>0</v>
      </c>
      <c r="G77" s="116"/>
      <c r="H77" s="127">
        <v>3.6</v>
      </c>
      <c r="I77" s="127"/>
      <c r="J77" s="128">
        <v>3</v>
      </c>
      <c r="K77" s="19"/>
      <c r="M77" s="26">
        <f t="shared" si="9"/>
        <v>-6.2999999999999972</v>
      </c>
      <c r="N77" s="77"/>
      <c r="O77" s="30"/>
      <c r="P77" s="30"/>
      <c r="Q77" s="30"/>
      <c r="R77" s="30"/>
      <c r="S77" s="30"/>
      <c r="T77" s="30"/>
      <c r="U77" s="52"/>
      <c r="V77" s="52"/>
      <c r="W77" s="52"/>
      <c r="X77" s="52"/>
      <c r="Y77" s="52"/>
      <c r="Z77" s="30"/>
      <c r="AA77" s="30"/>
      <c r="AB77" s="52"/>
      <c r="AC77" s="52"/>
      <c r="AD77" s="52"/>
      <c r="AE77" s="52"/>
    </row>
    <row r="78" spans="1:31" ht="14.4" x14ac:dyDescent="0.3">
      <c r="A78" s="22">
        <v>240</v>
      </c>
      <c r="B78" s="12">
        <f t="shared" si="8"/>
        <v>21.309999999999992</v>
      </c>
      <c r="C78" s="12">
        <v>9.25</v>
      </c>
      <c r="D78" s="12">
        <v>9</v>
      </c>
      <c r="E78" s="113">
        <v>7.6999999999999999E-2</v>
      </c>
      <c r="F78" s="126">
        <v>0</v>
      </c>
      <c r="G78" s="127"/>
      <c r="H78" s="127">
        <v>2.7</v>
      </c>
      <c r="I78" s="127"/>
      <c r="J78" s="128">
        <v>2.6</v>
      </c>
      <c r="K78" s="19">
        <f>((AVERAGE(F75,F78)-J78)*C78)</f>
        <v>-24.05</v>
      </c>
      <c r="M78" s="26">
        <f t="shared" si="9"/>
        <v>-8.1</v>
      </c>
      <c r="N78" s="77"/>
      <c r="O78" s="30"/>
      <c r="P78" s="30"/>
      <c r="Q78" s="30"/>
      <c r="R78" s="30"/>
      <c r="S78" s="30"/>
      <c r="T78" s="30"/>
      <c r="U78" s="52"/>
      <c r="V78" s="52"/>
      <c r="W78" s="52"/>
      <c r="X78" s="52"/>
      <c r="Y78" s="52"/>
      <c r="Z78" s="30"/>
      <c r="AA78" s="30"/>
      <c r="AB78" s="52"/>
      <c r="AC78" s="52"/>
      <c r="AD78" s="52"/>
      <c r="AE78" s="52"/>
    </row>
    <row r="79" spans="1:31" ht="14.4" x14ac:dyDescent="0.3">
      <c r="A79" s="22">
        <v>300</v>
      </c>
      <c r="B79" s="12">
        <f t="shared" si="8"/>
        <v>16.669999999999991</v>
      </c>
      <c r="D79" s="12">
        <v>9</v>
      </c>
      <c r="E79" s="113">
        <v>7.5499999999999998E-2</v>
      </c>
      <c r="F79" s="90">
        <v>0</v>
      </c>
      <c r="G79" s="116"/>
      <c r="H79" s="127">
        <v>2.2000000000000002</v>
      </c>
      <c r="I79" s="127"/>
      <c r="J79" s="128">
        <v>1.7</v>
      </c>
      <c r="K79" s="19"/>
      <c r="M79" s="26">
        <f t="shared" si="9"/>
        <v>-4.5</v>
      </c>
      <c r="N79" s="23"/>
      <c r="O79" s="30"/>
      <c r="P79" s="30"/>
      <c r="Q79" s="30"/>
      <c r="R79" s="30"/>
      <c r="S79" s="30"/>
      <c r="T79" s="30"/>
      <c r="U79" s="52"/>
      <c r="V79" s="52"/>
      <c r="W79" s="52"/>
      <c r="X79" s="52"/>
      <c r="Y79" s="52"/>
      <c r="Z79" s="30"/>
      <c r="AA79" s="30"/>
      <c r="AB79" s="52"/>
      <c r="AC79" s="52"/>
      <c r="AD79" s="52"/>
      <c r="AE79" s="52"/>
    </row>
    <row r="80" spans="1:31" ht="14.4" x14ac:dyDescent="0.3">
      <c r="A80" s="22">
        <v>360</v>
      </c>
      <c r="B80" s="12">
        <f t="shared" si="8"/>
        <v>12.11999999999999</v>
      </c>
      <c r="C80" s="12">
        <v>9.06</v>
      </c>
      <c r="D80" s="12">
        <v>9</v>
      </c>
      <c r="E80" s="113">
        <v>7.5499999999999998E-2</v>
      </c>
      <c r="F80" s="90">
        <v>0</v>
      </c>
      <c r="G80" s="116"/>
      <c r="H80" s="127">
        <v>1.5</v>
      </c>
      <c r="I80" s="127"/>
      <c r="J80" s="128">
        <v>1.5</v>
      </c>
      <c r="K80" s="19">
        <f>((F78-J80)*C80)</f>
        <v>-13.59</v>
      </c>
      <c r="M80" s="26">
        <f t="shared" si="9"/>
        <v>-6.3000000000000016</v>
      </c>
      <c r="N80" s="23"/>
    </row>
    <row r="81" spans="1:30" ht="14.4" x14ac:dyDescent="0.3">
      <c r="A81" s="22">
        <v>420</v>
      </c>
      <c r="B81" s="12">
        <f t="shared" si="8"/>
        <v>7.5699999999999905</v>
      </c>
      <c r="D81" s="12">
        <v>9</v>
      </c>
      <c r="E81" s="113">
        <v>7.7399999999999997E-2</v>
      </c>
      <c r="F81" s="90">
        <v>0</v>
      </c>
      <c r="G81" s="116"/>
      <c r="H81" s="127">
        <v>1.1000000000000001</v>
      </c>
      <c r="I81" s="127"/>
      <c r="J81" s="128">
        <v>1</v>
      </c>
      <c r="K81" s="19"/>
      <c r="M81" s="26">
        <f t="shared" si="9"/>
        <v>-3.5999999999999992</v>
      </c>
      <c r="N81" s="23"/>
      <c r="O81" s="30"/>
      <c r="P81" s="30"/>
      <c r="Q81" s="52"/>
      <c r="R81" s="30"/>
      <c r="S81" s="30"/>
      <c r="T81" s="52"/>
      <c r="U81" s="52"/>
      <c r="V81" s="52"/>
      <c r="W81" s="52"/>
      <c r="X81" s="52"/>
      <c r="Y81" s="30"/>
      <c r="Z81" s="30"/>
      <c r="AA81" s="52"/>
      <c r="AB81" s="52"/>
      <c r="AC81" s="52"/>
      <c r="AD81" s="52"/>
    </row>
    <row r="82" spans="1:30" ht="14.4" x14ac:dyDescent="0.3">
      <c r="A82" s="31">
        <v>480</v>
      </c>
      <c r="B82" s="33">
        <f t="shared" si="8"/>
        <v>2.9059999999999904</v>
      </c>
      <c r="C82" s="33">
        <v>8.9</v>
      </c>
      <c r="D82" s="33">
        <v>9</v>
      </c>
      <c r="E82" s="120">
        <v>7.7399999999999997E-2</v>
      </c>
      <c r="F82" s="129">
        <v>0</v>
      </c>
      <c r="G82" s="130"/>
      <c r="H82" s="130">
        <v>0.9</v>
      </c>
      <c r="I82" s="130"/>
      <c r="J82" s="131">
        <v>0.9</v>
      </c>
      <c r="K82" s="38">
        <f>((AVERAGE(F78,F82)-J82)*C82)</f>
        <v>-8.01</v>
      </c>
      <c r="L82" s="39"/>
      <c r="M82" s="39">
        <f t="shared" si="9"/>
        <v>-1.8000000000000007</v>
      </c>
      <c r="N82" s="34"/>
      <c r="O82" s="30"/>
      <c r="P82" s="30"/>
      <c r="Q82" s="52"/>
      <c r="R82" s="30"/>
      <c r="S82" s="30"/>
      <c r="T82" s="52"/>
      <c r="U82" s="52"/>
      <c r="V82" s="52"/>
      <c r="W82" s="52"/>
      <c r="X82" s="52"/>
      <c r="Y82" s="30"/>
      <c r="Z82" s="30"/>
      <c r="AA82" s="52"/>
      <c r="AB82" s="52"/>
      <c r="AC82" s="52"/>
      <c r="AD82" s="52"/>
    </row>
    <row r="83" spans="1:30" x14ac:dyDescent="0.3">
      <c r="C83" s="12" t="s">
        <v>17</v>
      </c>
      <c r="K83" s="42">
        <f>SUM(K76:K82)</f>
        <v>-87.500000000000014</v>
      </c>
      <c r="L83" s="42"/>
      <c r="M83" s="42">
        <f>SUM(M73:M82)</f>
        <v>-76.5</v>
      </c>
      <c r="N83" s="43">
        <f>K83-M83</f>
        <v>-11.000000000000014</v>
      </c>
    </row>
    <row r="84" spans="1:30" x14ac:dyDescent="0.3">
      <c r="K84" s="44">
        <f>(B72*F72)-(B82*F82)-(C76*J76)-(C78*J78)-(C80*J80)-(C82*J82)-((0.08*AVERAGE(F72:F82))+(0.22*AVERAGE(H72:H82))+(0.2*AVERAGE(J73:J82)))</f>
        <v>-89.054000000000016</v>
      </c>
      <c r="L84" s="214"/>
      <c r="M84" s="45">
        <f>(H82-H72)*$D$4</f>
        <v>-76.5</v>
      </c>
    </row>
    <row r="86" spans="1:30" x14ac:dyDescent="0.3">
      <c r="A86" s="62" t="s">
        <v>22</v>
      </c>
      <c r="G86" s="62"/>
      <c r="H86" s="62"/>
      <c r="I86" s="62"/>
      <c r="J86" s="62"/>
      <c r="K86" s="3"/>
      <c r="L86" s="3"/>
    </row>
    <row r="87" spans="1:30" ht="41.4" x14ac:dyDescent="0.3">
      <c r="A87" s="107" t="s">
        <v>1</v>
      </c>
      <c r="B87" s="108" t="s">
        <v>2</v>
      </c>
      <c r="C87" s="108" t="s">
        <v>3</v>
      </c>
      <c r="D87" s="108" t="s">
        <v>4</v>
      </c>
      <c r="E87" s="108" t="s">
        <v>5</v>
      </c>
      <c r="F87" s="109" t="s">
        <v>6</v>
      </c>
      <c r="G87" s="110" t="s">
        <v>7</v>
      </c>
      <c r="H87" s="110" t="s">
        <v>8</v>
      </c>
      <c r="I87" s="110" t="s">
        <v>9</v>
      </c>
      <c r="J87" s="111" t="s">
        <v>10</v>
      </c>
      <c r="K87" s="9" t="s">
        <v>11</v>
      </c>
      <c r="L87" s="69"/>
      <c r="M87" s="112"/>
      <c r="N87" s="70"/>
    </row>
    <row r="88" spans="1:30" x14ac:dyDescent="0.3">
      <c r="A88" s="13"/>
      <c r="B88" s="14"/>
      <c r="C88" s="14"/>
      <c r="D88" s="14"/>
      <c r="E88" s="15"/>
      <c r="F88" s="16">
        <v>6.9444444444444447E-4</v>
      </c>
      <c r="G88" s="17">
        <v>1.3888888888888889E-3</v>
      </c>
      <c r="H88" s="17">
        <v>2.0833333333333333E-3</v>
      </c>
      <c r="I88" s="17">
        <v>2.7777777777777779E-3</v>
      </c>
      <c r="J88" s="18">
        <v>3.472222222222222E-3</v>
      </c>
      <c r="K88" s="19" t="s">
        <v>12</v>
      </c>
      <c r="M88" s="26" t="s">
        <v>13</v>
      </c>
      <c r="N88" s="23" t="s">
        <v>14</v>
      </c>
    </row>
    <row r="89" spans="1:30" ht="14.4" x14ac:dyDescent="0.3">
      <c r="A89" s="22">
        <v>0</v>
      </c>
      <c r="B89" s="12">
        <v>40</v>
      </c>
      <c r="C89" s="12">
        <v>0</v>
      </c>
      <c r="D89" s="12">
        <v>9</v>
      </c>
      <c r="E89" s="113">
        <v>7.7499999999999999E-2</v>
      </c>
      <c r="F89" s="100">
        <v>1.07</v>
      </c>
      <c r="G89" s="74"/>
      <c r="H89" s="74">
        <v>1.6</v>
      </c>
      <c r="I89" s="74"/>
      <c r="J89" s="87"/>
      <c r="K89" s="19"/>
      <c r="N89" s="23"/>
    </row>
    <row r="90" spans="1:30" ht="14.4" x14ac:dyDescent="0.3">
      <c r="A90" s="22">
        <v>10</v>
      </c>
      <c r="B90" s="12">
        <f t="shared" ref="B90:B99" si="10">B89-(E89*(A90-A89))-0.02</f>
        <v>39.204999999999998</v>
      </c>
      <c r="D90" s="12">
        <v>9</v>
      </c>
      <c r="E90" s="113">
        <v>7.7499999999999999E-2</v>
      </c>
      <c r="F90" s="101">
        <v>1.07</v>
      </c>
      <c r="G90" s="74"/>
      <c r="H90" s="74">
        <v>1.43</v>
      </c>
      <c r="I90" s="74"/>
      <c r="J90" s="87">
        <v>0.89</v>
      </c>
      <c r="K90" s="19"/>
      <c r="M90" s="26">
        <f>(H90-H89)*$D$4</f>
        <v>-1.5300000000000014</v>
      </c>
      <c r="N90" s="23"/>
    </row>
    <row r="91" spans="1:30" ht="14.4" x14ac:dyDescent="0.3">
      <c r="A91" s="22">
        <v>30</v>
      </c>
      <c r="B91" s="12">
        <f t="shared" si="10"/>
        <v>37.634999999999998</v>
      </c>
      <c r="D91" s="12">
        <v>9</v>
      </c>
      <c r="E91" s="113">
        <v>7.7499999999999999E-2</v>
      </c>
      <c r="F91" s="101">
        <v>1.07</v>
      </c>
      <c r="G91" s="74"/>
      <c r="H91" s="74">
        <v>1.38</v>
      </c>
      <c r="I91" s="74"/>
      <c r="J91" s="87">
        <v>1.1000000000000001</v>
      </c>
      <c r="K91" s="19"/>
      <c r="M91" s="26">
        <f t="shared" ref="M91:M99" si="11">(H91-H90)*$D$4</f>
        <v>-0.4500000000000004</v>
      </c>
      <c r="N91" s="23"/>
    </row>
    <row r="92" spans="1:30" ht="14.4" x14ac:dyDescent="0.3">
      <c r="A92" s="22">
        <v>60</v>
      </c>
      <c r="B92" s="12">
        <f t="shared" si="10"/>
        <v>35.289999999999992</v>
      </c>
      <c r="D92" s="12">
        <v>9</v>
      </c>
      <c r="E92" s="113">
        <v>7.7499999999999999E-2</v>
      </c>
      <c r="F92" s="100">
        <v>1.07</v>
      </c>
      <c r="G92" s="74"/>
      <c r="H92" s="74">
        <v>1.33</v>
      </c>
      <c r="I92" s="74"/>
      <c r="J92" s="87">
        <v>1.1599999999999999</v>
      </c>
      <c r="K92" s="19"/>
      <c r="M92" s="26">
        <f t="shared" si="11"/>
        <v>-0.4499999999999984</v>
      </c>
      <c r="N92" s="77"/>
    </row>
    <row r="93" spans="1:30" ht="14.4" x14ac:dyDescent="0.3">
      <c r="A93" s="22">
        <v>120</v>
      </c>
      <c r="B93" s="12">
        <f t="shared" si="10"/>
        <v>30.619999999999994</v>
      </c>
      <c r="C93" s="12">
        <v>9.3000000000000007</v>
      </c>
      <c r="D93" s="12">
        <v>9</v>
      </c>
      <c r="E93" s="113">
        <v>7.7499999999999999E-2</v>
      </c>
      <c r="F93" s="101">
        <v>1.06</v>
      </c>
      <c r="G93" s="74"/>
      <c r="H93" s="74">
        <v>1.26</v>
      </c>
      <c r="I93" s="74"/>
      <c r="J93" s="87">
        <v>1.17</v>
      </c>
      <c r="K93" s="19">
        <f>((AVERAGE(F89,F92)-J93)*C93)</f>
        <v>-0.92999999999999883</v>
      </c>
      <c r="M93" s="26">
        <f t="shared" si="11"/>
        <v>-0.63000000000000056</v>
      </c>
      <c r="N93" s="77"/>
    </row>
    <row r="94" spans="1:30" ht="14.4" x14ac:dyDescent="0.3">
      <c r="A94" s="22">
        <v>180</v>
      </c>
      <c r="B94" s="12">
        <f t="shared" si="10"/>
        <v>25.949999999999992</v>
      </c>
      <c r="D94" s="12">
        <v>9</v>
      </c>
      <c r="E94" s="113">
        <v>7.6999999999999999E-2</v>
      </c>
      <c r="F94" s="101">
        <v>1.04</v>
      </c>
      <c r="G94" s="74"/>
      <c r="H94" s="74">
        <v>1.21</v>
      </c>
      <c r="I94" s="74"/>
      <c r="J94" s="87">
        <v>1.1299999999999999</v>
      </c>
      <c r="K94" s="19"/>
      <c r="M94" s="26">
        <f t="shared" si="11"/>
        <v>-0.4500000000000004</v>
      </c>
      <c r="N94" s="77"/>
    </row>
    <row r="95" spans="1:30" ht="14.4" x14ac:dyDescent="0.3">
      <c r="A95" s="22">
        <v>240</v>
      </c>
      <c r="B95" s="12">
        <f t="shared" si="10"/>
        <v>21.309999999999992</v>
      </c>
      <c r="C95" s="12">
        <v>9.25</v>
      </c>
      <c r="D95" s="12">
        <v>9</v>
      </c>
      <c r="E95" s="113">
        <v>7.6999999999999999E-2</v>
      </c>
      <c r="F95" s="100">
        <v>1.03</v>
      </c>
      <c r="G95" s="74"/>
      <c r="H95" s="74">
        <v>1.19</v>
      </c>
      <c r="I95" s="74"/>
      <c r="J95" s="87">
        <v>1.1599999999999999</v>
      </c>
      <c r="K95" s="19">
        <f>((AVERAGE(F92,F95)-J95)*C95)</f>
        <v>-1.0174999999999987</v>
      </c>
      <c r="M95" s="26">
        <f t="shared" si="11"/>
        <v>-0.18000000000000016</v>
      </c>
      <c r="N95" s="77"/>
    </row>
    <row r="96" spans="1:30" ht="14.4" x14ac:dyDescent="0.3">
      <c r="A96" s="22">
        <v>300</v>
      </c>
      <c r="B96" s="12">
        <f t="shared" si="10"/>
        <v>16.669999999999991</v>
      </c>
      <c r="D96" s="12">
        <v>9</v>
      </c>
      <c r="E96" s="113">
        <v>7.5499999999999998E-2</v>
      </c>
      <c r="F96" s="101">
        <v>1.03</v>
      </c>
      <c r="G96" s="74"/>
      <c r="H96" s="74">
        <v>1.1399999999999999</v>
      </c>
      <c r="I96" s="74"/>
      <c r="J96" s="87">
        <v>1.1100000000000001</v>
      </c>
      <c r="K96" s="19"/>
      <c r="M96" s="26">
        <f t="shared" si="11"/>
        <v>-0.4500000000000004</v>
      </c>
      <c r="N96" s="23"/>
    </row>
    <row r="97" spans="1:14" ht="14.4" x14ac:dyDescent="0.3">
      <c r="A97" s="22">
        <v>360</v>
      </c>
      <c r="B97" s="12">
        <f t="shared" si="10"/>
        <v>12.11999999999999</v>
      </c>
      <c r="C97" s="12">
        <v>9.06</v>
      </c>
      <c r="D97" s="12">
        <v>9</v>
      </c>
      <c r="E97" s="113">
        <v>7.5499999999999998E-2</v>
      </c>
      <c r="F97" s="101">
        <v>1.03</v>
      </c>
      <c r="G97" s="74"/>
      <c r="H97" s="74">
        <v>1.1200000000000001</v>
      </c>
      <c r="I97" s="74"/>
      <c r="J97" s="87">
        <v>1.1100000000000001</v>
      </c>
      <c r="K97" s="19">
        <f>((F95-J97)*C97)</f>
        <v>-0.72480000000000067</v>
      </c>
      <c r="M97" s="26">
        <f t="shared" si="11"/>
        <v>-0.17999999999999816</v>
      </c>
      <c r="N97" s="23"/>
    </row>
    <row r="98" spans="1:14" ht="14.4" x14ac:dyDescent="0.3">
      <c r="A98" s="22">
        <v>420</v>
      </c>
      <c r="B98" s="12">
        <f t="shared" si="10"/>
        <v>7.5699999999999905</v>
      </c>
      <c r="D98" s="12">
        <v>9</v>
      </c>
      <c r="E98" s="113">
        <v>7.7399999999999997E-2</v>
      </c>
      <c r="F98" s="101">
        <v>1.03</v>
      </c>
      <c r="G98" s="74"/>
      <c r="H98" s="74">
        <v>1.08</v>
      </c>
      <c r="I98" s="74"/>
      <c r="J98" s="87">
        <v>1.1200000000000001</v>
      </c>
      <c r="K98" s="19"/>
      <c r="M98" s="26">
        <f t="shared" si="11"/>
        <v>-0.36000000000000032</v>
      </c>
      <c r="N98" s="23"/>
    </row>
    <row r="99" spans="1:14" ht="14.4" x14ac:dyDescent="0.3">
      <c r="A99" s="31">
        <v>480</v>
      </c>
      <c r="B99" s="33">
        <f t="shared" si="10"/>
        <v>2.9059999999999904</v>
      </c>
      <c r="C99" s="33">
        <v>8.9</v>
      </c>
      <c r="D99" s="33">
        <v>9</v>
      </c>
      <c r="E99" s="120">
        <v>7.7399999999999997E-2</v>
      </c>
      <c r="F99" s="102">
        <v>1.04</v>
      </c>
      <c r="G99" s="103"/>
      <c r="H99" s="103">
        <v>1.1100000000000001</v>
      </c>
      <c r="I99" s="103"/>
      <c r="J99" s="104">
        <v>1.1499999999999999</v>
      </c>
      <c r="K99" s="38">
        <f>((AVERAGE(F95,F99)-J99)*C99)</f>
        <v>-1.0234999999999981</v>
      </c>
      <c r="L99" s="39"/>
      <c r="M99" s="39">
        <f t="shared" si="11"/>
        <v>0.27000000000000024</v>
      </c>
      <c r="N99" s="34"/>
    </row>
    <row r="100" spans="1:14" x14ac:dyDescent="0.3">
      <c r="C100" s="12" t="s">
        <v>17</v>
      </c>
      <c r="K100" s="42">
        <f>SUM(K93:K99)</f>
        <v>-3.6957999999999962</v>
      </c>
      <c r="L100" s="42"/>
      <c r="M100" s="42">
        <f>SUM(M90:M99)</f>
        <v>-4.4099999999999993</v>
      </c>
      <c r="N100" s="43">
        <f>K100-M100</f>
        <v>0.71420000000000305</v>
      </c>
    </row>
    <row r="101" spans="1:14" x14ac:dyDescent="0.3">
      <c r="K101" s="44">
        <f>(B89*F89)-(B99*F99)-(C93*J93)-(C95*J95)-(C97*J97)-(C99*J99)-((0.08*AVERAGE(F89:F99))+(0.22*AVERAGE(H89:H99))+(0.2*AVERAGE(J90:J99)))</f>
        <v>-2.7077672727272555</v>
      </c>
      <c r="L101" s="214"/>
      <c r="M101" s="45">
        <f>(H99-H89)*$D$4</f>
        <v>-4.41</v>
      </c>
    </row>
    <row r="103" spans="1:14" x14ac:dyDescent="0.3">
      <c r="A103" s="62" t="s">
        <v>23</v>
      </c>
      <c r="G103" s="62"/>
      <c r="H103" s="62"/>
      <c r="I103" s="62"/>
      <c r="J103" s="62"/>
      <c r="K103" s="3"/>
      <c r="L103" s="3"/>
    </row>
    <row r="104" spans="1:14" ht="41.4" x14ac:dyDescent="0.3">
      <c r="A104" s="107" t="s">
        <v>1</v>
      </c>
      <c r="B104" s="108" t="s">
        <v>2</v>
      </c>
      <c r="C104" s="108" t="s">
        <v>3</v>
      </c>
      <c r="D104" s="108" t="s">
        <v>4</v>
      </c>
      <c r="E104" s="108" t="s">
        <v>5</v>
      </c>
      <c r="F104" s="109" t="s">
        <v>6</v>
      </c>
      <c r="G104" s="110" t="s">
        <v>7</v>
      </c>
      <c r="H104" s="110" t="s">
        <v>8</v>
      </c>
      <c r="I104" s="110" t="s">
        <v>9</v>
      </c>
      <c r="J104" s="111" t="s">
        <v>10</v>
      </c>
      <c r="K104" s="9" t="s">
        <v>11</v>
      </c>
      <c r="L104" s="69"/>
      <c r="M104" s="112"/>
      <c r="N104" s="70"/>
    </row>
    <row r="105" spans="1:14" x14ac:dyDescent="0.3">
      <c r="A105" s="13"/>
      <c r="B105" s="14"/>
      <c r="C105" s="14"/>
      <c r="D105" s="14"/>
      <c r="E105" s="15"/>
      <c r="F105" s="16">
        <v>6.9444444444444447E-4</v>
      </c>
      <c r="G105" s="17">
        <v>1.3888888888888889E-3</v>
      </c>
      <c r="H105" s="17">
        <v>2.0833333333333333E-3</v>
      </c>
      <c r="I105" s="17">
        <v>2.7777777777777779E-3</v>
      </c>
      <c r="J105" s="18">
        <v>3.472222222222222E-3</v>
      </c>
      <c r="K105" s="19" t="s">
        <v>12</v>
      </c>
      <c r="M105" s="26" t="s">
        <v>13</v>
      </c>
      <c r="N105" s="23" t="s">
        <v>14</v>
      </c>
    </row>
    <row r="106" spans="1:14" ht="14.4" x14ac:dyDescent="0.3">
      <c r="A106" s="22">
        <v>0</v>
      </c>
      <c r="B106" s="12">
        <v>40</v>
      </c>
      <c r="C106" s="12">
        <v>0</v>
      </c>
      <c r="D106" s="12">
        <v>9</v>
      </c>
      <c r="E106" s="113">
        <v>7.7499999999999999E-2</v>
      </c>
      <c r="F106" s="100">
        <v>0.67</v>
      </c>
      <c r="G106" s="74"/>
      <c r="H106" s="74">
        <v>0.24</v>
      </c>
      <c r="I106" s="74"/>
      <c r="J106" s="87"/>
      <c r="K106" s="19"/>
      <c r="N106" s="23"/>
    </row>
    <row r="107" spans="1:14" ht="14.4" x14ac:dyDescent="0.3">
      <c r="A107" s="22">
        <v>10</v>
      </c>
      <c r="B107" s="12">
        <f t="shared" ref="B107:B116" si="12">B106-(E106*(A107-A106))-0.02</f>
        <v>39.204999999999998</v>
      </c>
      <c r="D107" s="12">
        <v>9</v>
      </c>
      <c r="E107" s="113">
        <v>7.7499999999999999E-2</v>
      </c>
      <c r="F107" s="101">
        <v>0.67</v>
      </c>
      <c r="G107" s="74"/>
      <c r="H107" s="74">
        <v>0.28999999999999998</v>
      </c>
      <c r="I107" s="74"/>
      <c r="J107" s="87">
        <v>0.31</v>
      </c>
      <c r="K107" s="19"/>
      <c r="M107" s="26">
        <f>(H107-H106)*$D$4</f>
        <v>0.4499999999999999</v>
      </c>
      <c r="N107" s="23"/>
    </row>
    <row r="108" spans="1:14" ht="14.4" x14ac:dyDescent="0.3">
      <c r="A108" s="22">
        <v>30</v>
      </c>
      <c r="B108" s="12">
        <f t="shared" si="12"/>
        <v>37.634999999999998</v>
      </c>
      <c r="D108" s="12">
        <v>9</v>
      </c>
      <c r="E108" s="113">
        <v>7.7499999999999999E-2</v>
      </c>
      <c r="F108" s="101">
        <v>0.67</v>
      </c>
      <c r="G108" s="74"/>
      <c r="H108" s="74">
        <v>0.35</v>
      </c>
      <c r="I108" s="74"/>
      <c r="J108" s="87">
        <v>0.37</v>
      </c>
      <c r="K108" s="19"/>
      <c r="M108" s="26">
        <f t="shared" ref="M108:M116" si="13">(H108-H107)*$D$4</f>
        <v>0.54</v>
      </c>
      <c r="N108" s="23"/>
    </row>
    <row r="109" spans="1:14" ht="14.4" x14ac:dyDescent="0.3">
      <c r="A109" s="22">
        <v>60</v>
      </c>
      <c r="B109" s="12">
        <f t="shared" si="12"/>
        <v>35.289999999999992</v>
      </c>
      <c r="D109" s="12">
        <v>9</v>
      </c>
      <c r="E109" s="113">
        <v>7.7499999999999999E-2</v>
      </c>
      <c r="F109" s="100">
        <v>0.67</v>
      </c>
      <c r="G109" s="74"/>
      <c r="H109" s="74">
        <v>0.4</v>
      </c>
      <c r="I109" s="74"/>
      <c r="J109" s="87">
        <v>0.4</v>
      </c>
      <c r="K109" s="19"/>
      <c r="M109" s="26">
        <f t="shared" si="13"/>
        <v>0.4500000000000004</v>
      </c>
      <c r="N109" s="77"/>
    </row>
    <row r="110" spans="1:14" ht="14.4" x14ac:dyDescent="0.3">
      <c r="A110" s="22">
        <v>120</v>
      </c>
      <c r="B110" s="12">
        <f t="shared" si="12"/>
        <v>30.619999999999994</v>
      </c>
      <c r="C110" s="12">
        <v>9.3000000000000007</v>
      </c>
      <c r="D110" s="12">
        <v>9</v>
      </c>
      <c r="E110" s="113">
        <v>7.7499999999999999E-2</v>
      </c>
      <c r="F110" s="101">
        <v>0.66</v>
      </c>
      <c r="G110" s="74"/>
      <c r="H110" s="74">
        <v>0.44</v>
      </c>
      <c r="I110" s="74"/>
      <c r="J110" s="87">
        <v>0.42</v>
      </c>
      <c r="K110" s="19">
        <f>((AVERAGE(F106,F109)-J110)*C110)</f>
        <v>2.3250000000000006</v>
      </c>
      <c r="M110" s="26">
        <f t="shared" si="13"/>
        <v>0.35999999999999982</v>
      </c>
      <c r="N110" s="77"/>
    </row>
    <row r="111" spans="1:14" ht="14.4" x14ac:dyDescent="0.3">
      <c r="A111" s="22">
        <v>180</v>
      </c>
      <c r="B111" s="12">
        <f t="shared" si="12"/>
        <v>25.949999999999992</v>
      </c>
      <c r="D111" s="12">
        <v>9</v>
      </c>
      <c r="E111" s="113">
        <v>7.6999999999999999E-2</v>
      </c>
      <c r="F111" s="101">
        <v>0.65</v>
      </c>
      <c r="G111" s="74"/>
      <c r="H111" s="74">
        <v>0.48</v>
      </c>
      <c r="I111" s="74"/>
      <c r="J111" s="87">
        <v>0.51</v>
      </c>
      <c r="K111" s="19"/>
      <c r="M111" s="26">
        <f t="shared" si="13"/>
        <v>0.35999999999999982</v>
      </c>
      <c r="N111" s="77"/>
    </row>
    <row r="112" spans="1:14" ht="14.4" x14ac:dyDescent="0.3">
      <c r="A112" s="22">
        <v>240</v>
      </c>
      <c r="B112" s="12">
        <f t="shared" si="12"/>
        <v>21.309999999999992</v>
      </c>
      <c r="C112" s="12">
        <v>9.25</v>
      </c>
      <c r="D112" s="12">
        <v>9</v>
      </c>
      <c r="E112" s="113">
        <v>7.6999999999999999E-2</v>
      </c>
      <c r="F112" s="100">
        <v>0.64</v>
      </c>
      <c r="G112" s="74"/>
      <c r="H112" s="74">
        <v>0.52</v>
      </c>
      <c r="I112" s="74"/>
      <c r="J112" s="87">
        <v>0.53</v>
      </c>
      <c r="K112" s="19">
        <f>((AVERAGE(F109,F112)-J112)*C112)</f>
        <v>1.15625</v>
      </c>
      <c r="M112" s="26">
        <f t="shared" si="13"/>
        <v>0.36000000000000032</v>
      </c>
      <c r="N112" s="77"/>
    </row>
    <row r="113" spans="1:14" ht="14.4" x14ac:dyDescent="0.3">
      <c r="A113" s="22">
        <v>300</v>
      </c>
      <c r="B113" s="12">
        <f t="shared" si="12"/>
        <v>16.669999999999991</v>
      </c>
      <c r="D113" s="12">
        <v>9</v>
      </c>
      <c r="E113" s="113">
        <v>7.5499999999999998E-2</v>
      </c>
      <c r="F113" s="101">
        <v>0.64</v>
      </c>
      <c r="G113" s="74"/>
      <c r="H113" s="74">
        <v>0.55000000000000004</v>
      </c>
      <c r="I113" s="74"/>
      <c r="J113" s="87">
        <v>0.56999999999999995</v>
      </c>
      <c r="K113" s="19"/>
      <c r="M113" s="26">
        <f t="shared" si="13"/>
        <v>0.27000000000000024</v>
      </c>
      <c r="N113" s="23"/>
    </row>
    <row r="114" spans="1:14" ht="14.4" x14ac:dyDescent="0.3">
      <c r="A114" s="22">
        <v>360</v>
      </c>
      <c r="B114" s="12">
        <f t="shared" si="12"/>
        <v>12.11999999999999</v>
      </c>
      <c r="C114" s="12">
        <v>9.06</v>
      </c>
      <c r="D114" s="12">
        <v>9</v>
      </c>
      <c r="E114" s="113">
        <v>7.5499999999999998E-2</v>
      </c>
      <c r="F114" s="101">
        <v>0.64</v>
      </c>
      <c r="G114" s="74"/>
      <c r="H114" s="74">
        <v>0.56000000000000005</v>
      </c>
      <c r="I114" s="74"/>
      <c r="J114" s="87">
        <v>0.59</v>
      </c>
      <c r="K114" s="19">
        <f>((F112-J114)*C114)</f>
        <v>0.4530000000000004</v>
      </c>
      <c r="M114" s="26">
        <f t="shared" si="13"/>
        <v>9.000000000000008E-2</v>
      </c>
      <c r="N114" s="23"/>
    </row>
    <row r="115" spans="1:14" ht="14.4" x14ac:dyDescent="0.3">
      <c r="A115" s="22">
        <v>420</v>
      </c>
      <c r="B115" s="12">
        <f t="shared" si="12"/>
        <v>7.5699999999999905</v>
      </c>
      <c r="D115" s="12">
        <v>9</v>
      </c>
      <c r="E115" s="113">
        <v>7.7399999999999997E-2</v>
      </c>
      <c r="F115" s="101">
        <v>0.64</v>
      </c>
      <c r="G115" s="74"/>
      <c r="H115" s="74">
        <v>0.59</v>
      </c>
      <c r="I115" s="74"/>
      <c r="J115" s="87">
        <v>0.61</v>
      </c>
      <c r="K115" s="19"/>
      <c r="M115" s="26">
        <f t="shared" si="13"/>
        <v>0.26999999999999924</v>
      </c>
      <c r="N115" s="23"/>
    </row>
    <row r="116" spans="1:14" ht="14.4" x14ac:dyDescent="0.3">
      <c r="A116" s="31">
        <v>480</v>
      </c>
      <c r="B116" s="33">
        <f t="shared" si="12"/>
        <v>2.9059999999999904</v>
      </c>
      <c r="C116" s="33">
        <v>8.9</v>
      </c>
      <c r="D116" s="33">
        <v>9</v>
      </c>
      <c r="E116" s="120">
        <v>7.7399999999999997E-2</v>
      </c>
      <c r="F116" s="102">
        <v>0.64</v>
      </c>
      <c r="G116" s="103"/>
      <c r="H116" s="103">
        <v>0.6</v>
      </c>
      <c r="I116" s="103"/>
      <c r="J116" s="104">
        <v>0.61</v>
      </c>
      <c r="K116" s="38">
        <f>((AVERAGE(F112,F116)-J116)*C116)</f>
        <v>0.26700000000000024</v>
      </c>
      <c r="L116" s="39"/>
      <c r="M116" s="39">
        <f t="shared" si="13"/>
        <v>9.000000000000008E-2</v>
      </c>
      <c r="N116" s="34"/>
    </row>
    <row r="117" spans="1:14" x14ac:dyDescent="0.3">
      <c r="C117" s="12" t="s">
        <v>17</v>
      </c>
      <c r="E117" s="12">
        <f>((AVERAGE(E106:E107)*A107)+(AVERAGE(E107:E108)*20)+(AVERAGE(E108:E109)*30)+(AVERAGE(E109:E110)*60)+(AVERAGE(E110:E111)*60)+(AVERAGE(E111:E112)*60)+(AVERAGE(E112:E113)*60)+(AVERAGE(E113:E114)*60)+(AVERAGE(E114:E115)*60)+(AVERAGE(E115:E116)*60))/480</f>
        <v>7.6856250000000001E-2</v>
      </c>
      <c r="K117" s="42">
        <f>SUM(K110:K116)</f>
        <v>4.2012500000000008</v>
      </c>
      <c r="L117" s="42"/>
      <c r="M117" s="42">
        <f>SUM(M107:M116)</f>
        <v>3.24</v>
      </c>
      <c r="N117" s="43">
        <f>K117-M117</f>
        <v>0.9612500000000006</v>
      </c>
    </row>
    <row r="118" spans="1:14" x14ac:dyDescent="0.3">
      <c r="K118" s="44">
        <f>(B106*F106)-(B116*F116)-(C110*J110)-(C112*J112)-(C114*J114)-(C116*J116)-((0.08*AVERAGE(F106:F116))+(0.22*AVERAGE(H106:H116))+(0.2*AVERAGE(J107:J116)))</f>
        <v>5.1061690909090984</v>
      </c>
      <c r="L118" s="214"/>
      <c r="M118" s="45">
        <f>(H116-H106)*$D$4</f>
        <v>3.2399999999999998</v>
      </c>
    </row>
    <row r="120" spans="1:14" x14ac:dyDescent="0.3">
      <c r="A120" s="62" t="s">
        <v>24</v>
      </c>
      <c r="G120" s="62"/>
      <c r="H120" s="62"/>
      <c r="I120" s="62"/>
      <c r="J120" s="62"/>
    </row>
    <row r="121" spans="1:14" ht="41.4" x14ac:dyDescent="0.3">
      <c r="A121" s="107" t="s">
        <v>1</v>
      </c>
      <c r="B121" s="108" t="s">
        <v>2</v>
      </c>
      <c r="C121" s="108" t="s">
        <v>3</v>
      </c>
      <c r="D121" s="108" t="s">
        <v>4</v>
      </c>
      <c r="E121" s="108" t="s">
        <v>5</v>
      </c>
      <c r="F121" s="109" t="s">
        <v>6</v>
      </c>
      <c r="G121" s="110" t="s">
        <v>7</v>
      </c>
      <c r="H121" s="110" t="s">
        <v>8</v>
      </c>
      <c r="I121" s="110" t="s">
        <v>9</v>
      </c>
      <c r="J121" s="111" t="s">
        <v>10</v>
      </c>
      <c r="K121" s="9" t="s">
        <v>11</v>
      </c>
      <c r="L121" s="69"/>
      <c r="M121" s="112"/>
      <c r="N121" s="70"/>
    </row>
    <row r="122" spans="1:14" x14ac:dyDescent="0.3">
      <c r="A122" s="13"/>
      <c r="B122" s="14"/>
      <c r="C122" s="14"/>
      <c r="D122" s="14"/>
      <c r="E122" s="15"/>
      <c r="F122" s="16">
        <v>6.9444444444444447E-4</v>
      </c>
      <c r="G122" s="17">
        <v>1.3888888888888889E-3</v>
      </c>
      <c r="H122" s="17">
        <v>2.0833333333333333E-3</v>
      </c>
      <c r="I122" s="17">
        <v>2.7777777777777779E-3</v>
      </c>
      <c r="J122" s="18">
        <v>3.472222222222222E-3</v>
      </c>
      <c r="K122" s="19" t="s">
        <v>12</v>
      </c>
      <c r="M122" s="26" t="s">
        <v>13</v>
      </c>
      <c r="N122" s="23" t="s">
        <v>14</v>
      </c>
    </row>
    <row r="123" spans="1:14" ht="14.4" x14ac:dyDescent="0.3">
      <c r="A123" s="22">
        <v>0</v>
      </c>
      <c r="B123" s="12">
        <v>40</v>
      </c>
      <c r="C123" s="12">
        <v>0</v>
      </c>
      <c r="D123" s="12">
        <v>9</v>
      </c>
      <c r="E123" s="113">
        <v>7.7499999999999999E-2</v>
      </c>
      <c r="F123" s="100">
        <v>1.9</v>
      </c>
      <c r="G123" s="74"/>
      <c r="H123" s="74">
        <v>0</v>
      </c>
      <c r="I123" s="74"/>
      <c r="J123" s="87"/>
      <c r="K123" s="19"/>
      <c r="N123" s="23"/>
    </row>
    <row r="124" spans="1:14" ht="14.4" x14ac:dyDescent="0.3">
      <c r="A124" s="22">
        <v>10</v>
      </c>
      <c r="B124" s="12">
        <f t="shared" ref="B124:B133" si="14">B123-(E123*(A124-A123))-0.02</f>
        <v>39.204999999999998</v>
      </c>
      <c r="D124" s="12">
        <v>9</v>
      </c>
      <c r="E124" s="113">
        <v>7.7499999999999999E-2</v>
      </c>
      <c r="F124" s="101">
        <v>1.91</v>
      </c>
      <c r="G124" s="74"/>
      <c r="H124" s="74">
        <v>0.3</v>
      </c>
      <c r="I124" s="74"/>
      <c r="J124" s="87">
        <v>0.72</v>
      </c>
      <c r="K124" s="19"/>
      <c r="M124" s="26">
        <f>(H124-H123)*$D$4</f>
        <v>2.6999999999999997</v>
      </c>
      <c r="N124" s="23"/>
    </row>
    <row r="125" spans="1:14" ht="14.4" x14ac:dyDescent="0.3">
      <c r="A125" s="22">
        <v>30</v>
      </c>
      <c r="B125" s="12">
        <f t="shared" si="14"/>
        <v>37.634999999999998</v>
      </c>
      <c r="D125" s="12">
        <v>9</v>
      </c>
      <c r="E125" s="113">
        <v>7.7499999999999999E-2</v>
      </c>
      <c r="F125" s="101">
        <v>1.92</v>
      </c>
      <c r="G125" s="74"/>
      <c r="H125" s="74">
        <v>0.49</v>
      </c>
      <c r="I125" s="74"/>
      <c r="J125" s="87">
        <v>0.66</v>
      </c>
      <c r="K125" s="19"/>
      <c r="M125" s="26">
        <f t="shared" ref="M125:M133" si="15">(H125-H124)*$D$4</f>
        <v>1.71</v>
      </c>
      <c r="N125" s="23"/>
    </row>
    <row r="126" spans="1:14" ht="14.4" x14ac:dyDescent="0.3">
      <c r="A126" s="22">
        <v>60</v>
      </c>
      <c r="B126" s="12">
        <f t="shared" si="14"/>
        <v>35.289999999999992</v>
      </c>
      <c r="D126" s="12">
        <v>9</v>
      </c>
      <c r="E126" s="113">
        <v>7.7499999999999999E-2</v>
      </c>
      <c r="F126" s="100">
        <v>1.93</v>
      </c>
      <c r="G126" s="74"/>
      <c r="H126" s="74">
        <v>0.68</v>
      </c>
      <c r="I126" s="74"/>
      <c r="J126" s="87">
        <v>0.69</v>
      </c>
      <c r="K126" s="19"/>
      <c r="M126" s="26">
        <f t="shared" si="15"/>
        <v>1.7100000000000004</v>
      </c>
      <c r="N126" s="77"/>
    </row>
    <row r="127" spans="1:14" ht="14.4" x14ac:dyDescent="0.3">
      <c r="A127" s="22">
        <v>120</v>
      </c>
      <c r="B127" s="12">
        <f t="shared" si="14"/>
        <v>30.619999999999994</v>
      </c>
      <c r="C127" s="12">
        <v>9.3000000000000007</v>
      </c>
      <c r="D127" s="12">
        <v>9</v>
      </c>
      <c r="E127" s="113">
        <v>7.7499999999999999E-2</v>
      </c>
      <c r="F127" s="101">
        <v>1.97</v>
      </c>
      <c r="G127" s="74"/>
      <c r="H127" s="74">
        <v>0.96</v>
      </c>
      <c r="I127" s="74"/>
      <c r="J127" s="87">
        <v>0.88</v>
      </c>
      <c r="K127" s="19">
        <f>((AVERAGE(F123,F126)-J127)*C127)</f>
        <v>9.6255000000000024</v>
      </c>
      <c r="M127" s="26">
        <f t="shared" si="15"/>
        <v>2.5199999999999991</v>
      </c>
      <c r="N127" s="77"/>
    </row>
    <row r="128" spans="1:14" ht="14.4" x14ac:dyDescent="0.3">
      <c r="A128" s="22">
        <v>180</v>
      </c>
      <c r="B128" s="12">
        <f t="shared" si="14"/>
        <v>25.949999999999992</v>
      </c>
      <c r="D128" s="12">
        <v>9</v>
      </c>
      <c r="E128" s="113">
        <v>7.6999999999999999E-2</v>
      </c>
      <c r="F128" s="101">
        <v>2.0099999999999998</v>
      </c>
      <c r="G128" s="74"/>
      <c r="H128" s="74">
        <v>1.1399999999999999</v>
      </c>
      <c r="I128" s="74"/>
      <c r="J128" s="87">
        <v>1.2</v>
      </c>
      <c r="K128" s="19"/>
      <c r="M128" s="26">
        <f t="shared" si="15"/>
        <v>1.6199999999999994</v>
      </c>
      <c r="N128" s="77"/>
    </row>
    <row r="129" spans="1:14" ht="14.4" x14ac:dyDescent="0.3">
      <c r="A129" s="22">
        <v>240</v>
      </c>
      <c r="B129" s="12">
        <f t="shared" si="14"/>
        <v>21.309999999999992</v>
      </c>
      <c r="C129" s="12">
        <v>9.25</v>
      </c>
      <c r="D129" s="12">
        <v>9</v>
      </c>
      <c r="E129" s="113">
        <v>7.6999999999999999E-2</v>
      </c>
      <c r="F129" s="100">
        <v>2.06</v>
      </c>
      <c r="G129" s="74"/>
      <c r="H129" s="74">
        <v>1.35</v>
      </c>
      <c r="I129" s="74"/>
      <c r="J129" s="87">
        <v>1.3</v>
      </c>
      <c r="K129" s="19">
        <f>((AVERAGE(F126,F129)-J129)*C129)</f>
        <v>6.4287500000000009</v>
      </c>
      <c r="M129" s="26">
        <f t="shared" si="15"/>
        <v>1.8900000000000017</v>
      </c>
      <c r="N129" s="77"/>
    </row>
    <row r="130" spans="1:14" ht="14.4" x14ac:dyDescent="0.3">
      <c r="A130" s="22">
        <v>300</v>
      </c>
      <c r="B130" s="12">
        <f t="shared" si="14"/>
        <v>16.669999999999991</v>
      </c>
      <c r="D130" s="12">
        <v>9</v>
      </c>
      <c r="E130" s="113">
        <v>7.5499999999999998E-2</v>
      </c>
      <c r="F130" s="101">
        <v>2.06</v>
      </c>
      <c r="G130" s="74"/>
      <c r="H130" s="74">
        <v>1.49</v>
      </c>
      <c r="I130" s="74"/>
      <c r="J130" s="87">
        <v>1.59</v>
      </c>
      <c r="K130" s="19"/>
      <c r="M130" s="26">
        <f t="shared" si="15"/>
        <v>1.2599999999999991</v>
      </c>
      <c r="N130" s="23"/>
    </row>
    <row r="131" spans="1:14" ht="14.4" x14ac:dyDescent="0.3">
      <c r="A131" s="22">
        <v>360</v>
      </c>
      <c r="B131" s="12">
        <f t="shared" si="14"/>
        <v>12.11999999999999</v>
      </c>
      <c r="C131" s="12">
        <v>9.06</v>
      </c>
      <c r="D131" s="12">
        <v>9</v>
      </c>
      <c r="E131" s="113">
        <v>7.5499999999999998E-2</v>
      </c>
      <c r="F131" s="101">
        <v>2.06</v>
      </c>
      <c r="G131" s="74"/>
      <c r="H131" s="74">
        <v>1.61</v>
      </c>
      <c r="I131" s="74"/>
      <c r="J131" s="87">
        <v>1.65</v>
      </c>
      <c r="K131" s="19">
        <f>((F129-J131)*C131)</f>
        <v>3.7146000000000017</v>
      </c>
      <c r="M131" s="26">
        <f t="shared" si="15"/>
        <v>1.080000000000001</v>
      </c>
      <c r="N131" s="23"/>
    </row>
    <row r="132" spans="1:14" ht="14.4" x14ac:dyDescent="0.3">
      <c r="A132" s="22">
        <v>420</v>
      </c>
      <c r="B132" s="12">
        <f t="shared" si="14"/>
        <v>7.5699999999999905</v>
      </c>
      <c r="D132" s="12">
        <v>9</v>
      </c>
      <c r="E132" s="113">
        <v>7.7399999999999997E-2</v>
      </c>
      <c r="F132" s="101">
        <v>2.06</v>
      </c>
      <c r="G132" s="74"/>
      <c r="H132" s="74">
        <v>1.73</v>
      </c>
      <c r="I132" s="74"/>
      <c r="J132" s="87">
        <v>1.71</v>
      </c>
      <c r="K132" s="19"/>
      <c r="M132" s="26">
        <f t="shared" si="15"/>
        <v>1.079999999999999</v>
      </c>
      <c r="N132" s="23"/>
    </row>
    <row r="133" spans="1:14" ht="14.4" x14ac:dyDescent="0.3">
      <c r="A133" s="31">
        <v>480</v>
      </c>
      <c r="B133" s="33">
        <f t="shared" si="14"/>
        <v>2.9059999999999904</v>
      </c>
      <c r="C133" s="33">
        <v>8.9</v>
      </c>
      <c r="D133" s="33">
        <v>9</v>
      </c>
      <c r="E133" s="120">
        <v>7.7399999999999997E-2</v>
      </c>
      <c r="F133" s="102">
        <v>2.0699999999999998</v>
      </c>
      <c r="G133" s="103"/>
      <c r="H133" s="103">
        <v>1.73</v>
      </c>
      <c r="I133" s="103"/>
      <c r="J133" s="104">
        <v>1.75</v>
      </c>
      <c r="K133" s="38">
        <f>((AVERAGE(F129,F133)-J133)*C133)</f>
        <v>2.8034999999999997</v>
      </c>
      <c r="L133" s="39"/>
      <c r="M133" s="39">
        <f t="shared" si="15"/>
        <v>0</v>
      </c>
      <c r="N133" s="34"/>
    </row>
    <row r="134" spans="1:14" x14ac:dyDescent="0.3">
      <c r="C134" s="12" t="s">
        <v>17</v>
      </c>
      <c r="K134" s="42">
        <f>SUM(K127:K133)</f>
        <v>22.572350000000004</v>
      </c>
      <c r="L134" s="42"/>
      <c r="M134" s="42">
        <f>SUM(M124:M133)</f>
        <v>15.57</v>
      </c>
      <c r="N134" s="43">
        <f>K134-M134</f>
        <v>7.0023500000000034</v>
      </c>
    </row>
    <row r="135" spans="1:14" x14ac:dyDescent="0.3">
      <c r="K135" s="44">
        <f>(B123*F123)-(B133*F133)-(C127*J127)-(C129*J129)-(C131*J131)-(C133*J133)-((0.08*AVERAGE(F123:F133))+(0.22*AVERAGE(H123:H133))+(0.2*AVERAGE(J124:J133)))</f>
        <v>18.619343636363663</v>
      </c>
      <c r="L135" s="214"/>
      <c r="M135" s="45">
        <f>(H133-H123)*$D$4</f>
        <v>15.57</v>
      </c>
    </row>
    <row r="138" spans="1:14" x14ac:dyDescent="0.3">
      <c r="A138" s="62" t="s">
        <v>25</v>
      </c>
      <c r="G138" s="62"/>
      <c r="H138" s="62"/>
      <c r="I138" s="62"/>
      <c r="J138" s="62"/>
    </row>
    <row r="139" spans="1:14" ht="41.4" x14ac:dyDescent="0.3">
      <c r="A139" s="107" t="s">
        <v>1</v>
      </c>
      <c r="B139" s="108" t="s">
        <v>2</v>
      </c>
      <c r="C139" s="108" t="s">
        <v>3</v>
      </c>
      <c r="D139" s="108" t="s">
        <v>4</v>
      </c>
      <c r="E139" s="108" t="s">
        <v>5</v>
      </c>
      <c r="F139" s="109" t="s">
        <v>6</v>
      </c>
      <c r="G139" s="110" t="s">
        <v>7</v>
      </c>
      <c r="H139" s="110" t="s">
        <v>8</v>
      </c>
      <c r="I139" s="110" t="s">
        <v>9</v>
      </c>
      <c r="J139" s="111" t="s">
        <v>10</v>
      </c>
      <c r="K139" s="9" t="s">
        <v>11</v>
      </c>
      <c r="L139" s="69"/>
      <c r="M139" s="112"/>
      <c r="N139" s="70"/>
    </row>
    <row r="140" spans="1:14" x14ac:dyDescent="0.3">
      <c r="A140" s="13"/>
      <c r="B140" s="14"/>
      <c r="C140" s="14"/>
      <c r="D140" s="14"/>
      <c r="E140" s="15"/>
      <c r="F140" s="16">
        <v>6.9444444444444447E-4</v>
      </c>
      <c r="G140" s="17">
        <v>1.3888888888888889E-3</v>
      </c>
      <c r="H140" s="17">
        <v>2.0833333333333333E-3</v>
      </c>
      <c r="I140" s="17">
        <v>2.7777777777777779E-3</v>
      </c>
      <c r="J140" s="18">
        <v>3.472222222222222E-3</v>
      </c>
      <c r="K140" s="19" t="s">
        <v>12</v>
      </c>
      <c r="L140" s="20" t="s">
        <v>46</v>
      </c>
      <c r="M140" s="26" t="s">
        <v>13</v>
      </c>
      <c r="N140" s="23" t="s">
        <v>14</v>
      </c>
    </row>
    <row r="141" spans="1:14" ht="14.4" x14ac:dyDescent="0.3">
      <c r="A141" s="22">
        <v>0</v>
      </c>
      <c r="B141" s="12">
        <v>40</v>
      </c>
      <c r="C141" s="12">
        <v>0</v>
      </c>
      <c r="D141" s="12">
        <v>9</v>
      </c>
      <c r="E141" s="113">
        <v>7.7499999999999999E-2</v>
      </c>
      <c r="F141" s="134">
        <v>41.8</v>
      </c>
      <c r="G141" s="135"/>
      <c r="H141" s="135">
        <v>96.7</v>
      </c>
      <c r="I141" s="136"/>
      <c r="J141" s="137"/>
      <c r="K141" s="19"/>
      <c r="L141" s="26">
        <v>0</v>
      </c>
      <c r="N141" s="23"/>
    </row>
    <row r="142" spans="1:14" ht="14.4" x14ac:dyDescent="0.3">
      <c r="A142" s="22">
        <v>10</v>
      </c>
      <c r="B142" s="12">
        <f t="shared" ref="B142:B151" si="16">B141-(E141*(A142-A141))-0.02</f>
        <v>39.204999999999998</v>
      </c>
      <c r="D142" s="12">
        <v>9</v>
      </c>
      <c r="E142" s="113">
        <v>7.7499999999999999E-2</v>
      </c>
      <c r="F142" s="90">
        <v>43</v>
      </c>
      <c r="G142" s="74"/>
      <c r="H142" s="89">
        <v>74.7</v>
      </c>
      <c r="I142" s="89"/>
      <c r="J142" s="91">
        <v>28.1</v>
      </c>
      <c r="K142" s="19"/>
      <c r="M142" s="26">
        <f>(H142-H141)*$D$4</f>
        <v>-198</v>
      </c>
      <c r="N142" s="23"/>
    </row>
    <row r="143" spans="1:14" ht="14.4" x14ac:dyDescent="0.3">
      <c r="A143" s="22">
        <v>30</v>
      </c>
      <c r="B143" s="12">
        <f t="shared" si="16"/>
        <v>37.634999999999998</v>
      </c>
      <c r="D143" s="12">
        <v>9</v>
      </c>
      <c r="E143" s="113">
        <v>7.7499999999999999E-2</v>
      </c>
      <c r="F143" s="90">
        <v>44</v>
      </c>
      <c r="G143" s="74"/>
      <c r="H143" s="89">
        <v>69.7</v>
      </c>
      <c r="I143" s="89"/>
      <c r="J143" s="91">
        <v>42.6</v>
      </c>
      <c r="K143" s="19"/>
      <c r="M143" s="26">
        <f t="shared" ref="M143:M151" si="17">(H143-H142)*$D$4</f>
        <v>-45</v>
      </c>
      <c r="N143" s="23"/>
    </row>
    <row r="144" spans="1:14" ht="14.4" x14ac:dyDescent="0.3">
      <c r="A144" s="22">
        <v>60</v>
      </c>
      <c r="B144" s="12">
        <f t="shared" si="16"/>
        <v>35.289999999999992</v>
      </c>
      <c r="D144" s="12">
        <v>9</v>
      </c>
      <c r="E144" s="113">
        <v>7.7499999999999999E-2</v>
      </c>
      <c r="F144" s="88">
        <v>45</v>
      </c>
      <c r="G144" s="89"/>
      <c r="H144" s="89">
        <v>67.7</v>
      </c>
      <c r="I144" s="89"/>
      <c r="J144" s="91">
        <v>47.9</v>
      </c>
      <c r="K144" s="19"/>
      <c r="M144" s="26">
        <f t="shared" si="17"/>
        <v>-18</v>
      </c>
      <c r="N144" s="77"/>
    </row>
    <row r="145" spans="1:14" ht="14.4" x14ac:dyDescent="0.3">
      <c r="A145" s="22">
        <v>120</v>
      </c>
      <c r="B145" s="12">
        <f t="shared" si="16"/>
        <v>30.619999999999994</v>
      </c>
      <c r="C145" s="12">
        <v>9.3000000000000007</v>
      </c>
      <c r="D145" s="12">
        <v>9</v>
      </c>
      <c r="E145" s="113">
        <v>7.7499999999999999E-2</v>
      </c>
      <c r="F145" s="90">
        <v>44.2</v>
      </c>
      <c r="G145" s="74"/>
      <c r="H145" s="89">
        <v>61.1</v>
      </c>
      <c r="I145" s="89"/>
      <c r="J145" s="91">
        <v>49.5</v>
      </c>
      <c r="K145" s="19">
        <f>((AVERAGE(F141,F144)-J145)*C145)</f>
        <v>-56.730000000000018</v>
      </c>
      <c r="L145" s="26">
        <f>L141+K145</f>
        <v>-56.730000000000018</v>
      </c>
      <c r="M145" s="26">
        <f t="shared" si="17"/>
        <v>-59.400000000000013</v>
      </c>
      <c r="N145" s="77"/>
    </row>
    <row r="146" spans="1:14" ht="14.4" x14ac:dyDescent="0.3">
      <c r="A146" s="22">
        <v>180</v>
      </c>
      <c r="B146" s="12">
        <f t="shared" si="16"/>
        <v>25.949999999999992</v>
      </c>
      <c r="D146" s="12">
        <v>9</v>
      </c>
      <c r="E146" s="113">
        <v>7.6999999999999999E-2</v>
      </c>
      <c r="F146" s="90">
        <v>44.4</v>
      </c>
      <c r="G146" s="74"/>
      <c r="H146" s="89">
        <v>57.5</v>
      </c>
      <c r="I146" s="89"/>
      <c r="J146" s="91">
        <v>48.7</v>
      </c>
      <c r="K146" s="19"/>
      <c r="M146" s="26">
        <f t="shared" si="17"/>
        <v>-32.400000000000013</v>
      </c>
      <c r="N146" s="77"/>
    </row>
    <row r="147" spans="1:14" ht="14.4" x14ac:dyDescent="0.3">
      <c r="A147" s="22">
        <v>240</v>
      </c>
      <c r="B147" s="12">
        <f t="shared" si="16"/>
        <v>21.309999999999992</v>
      </c>
      <c r="C147" s="12">
        <v>9.25</v>
      </c>
      <c r="D147" s="12">
        <v>9</v>
      </c>
      <c r="E147" s="113">
        <v>7.6999999999999999E-2</v>
      </c>
      <c r="F147" s="88">
        <v>42.8</v>
      </c>
      <c r="G147" s="89"/>
      <c r="H147" s="89">
        <v>51.7</v>
      </c>
      <c r="I147" s="89"/>
      <c r="J147" s="91">
        <v>51.1</v>
      </c>
      <c r="K147" s="19">
        <f>((AVERAGE(F144,F147)-J147)*C147)</f>
        <v>-66.600000000000023</v>
      </c>
      <c r="L147" s="26">
        <f>L145+K147</f>
        <v>-123.33000000000004</v>
      </c>
      <c r="M147" s="26">
        <f t="shared" si="17"/>
        <v>-52.199999999999974</v>
      </c>
      <c r="N147" s="77"/>
    </row>
    <row r="148" spans="1:14" ht="14.4" x14ac:dyDescent="0.3">
      <c r="A148" s="22">
        <v>300</v>
      </c>
      <c r="B148" s="12">
        <f t="shared" si="16"/>
        <v>16.669999999999991</v>
      </c>
      <c r="D148" s="12">
        <v>9</v>
      </c>
      <c r="E148" s="113">
        <v>7.5499999999999998E-2</v>
      </c>
      <c r="F148" s="90">
        <v>42.6</v>
      </c>
      <c r="G148" s="74"/>
      <c r="H148" s="89">
        <v>50.2</v>
      </c>
      <c r="I148" s="89"/>
      <c r="J148" s="91">
        <v>49.8</v>
      </c>
      <c r="K148" s="19"/>
      <c r="M148" s="26">
        <f t="shared" si="17"/>
        <v>-13.5</v>
      </c>
      <c r="N148" s="23"/>
    </row>
    <row r="149" spans="1:14" ht="14.4" x14ac:dyDescent="0.3">
      <c r="A149" s="22">
        <v>360</v>
      </c>
      <c r="B149" s="12">
        <f t="shared" si="16"/>
        <v>12.11999999999999</v>
      </c>
      <c r="C149" s="12">
        <v>9.06</v>
      </c>
      <c r="D149" s="12">
        <v>9</v>
      </c>
      <c r="E149" s="113">
        <v>7.5499999999999998E-2</v>
      </c>
      <c r="F149" s="90">
        <v>42.4</v>
      </c>
      <c r="G149" s="74"/>
      <c r="H149" s="89">
        <v>48.2</v>
      </c>
      <c r="I149" s="89"/>
      <c r="J149" s="91">
        <v>48.1</v>
      </c>
      <c r="K149" s="19">
        <f>((F147-J149)*C149)</f>
        <v>-48.018000000000043</v>
      </c>
      <c r="L149" s="26">
        <f t="shared" ref="L149:L151" si="18">L147+K149</f>
        <v>-171.34800000000007</v>
      </c>
      <c r="M149" s="26">
        <f t="shared" si="17"/>
        <v>-18</v>
      </c>
      <c r="N149" s="23"/>
    </row>
    <row r="150" spans="1:14" ht="14.4" x14ac:dyDescent="0.3">
      <c r="A150" s="22">
        <v>420</v>
      </c>
      <c r="B150" s="12">
        <f t="shared" si="16"/>
        <v>7.5699999999999905</v>
      </c>
      <c r="D150" s="12">
        <v>9</v>
      </c>
      <c r="E150" s="113">
        <v>7.7399999999999997E-2</v>
      </c>
      <c r="F150" s="90">
        <v>42.2</v>
      </c>
      <c r="G150" s="74"/>
      <c r="H150" s="89">
        <v>46.8</v>
      </c>
      <c r="I150" s="89"/>
      <c r="J150" s="91">
        <v>46.3</v>
      </c>
      <c r="K150" s="19"/>
      <c r="M150" s="26">
        <f t="shared" si="17"/>
        <v>-12.600000000000051</v>
      </c>
      <c r="N150" s="23"/>
    </row>
    <row r="151" spans="1:14" ht="14.4" x14ac:dyDescent="0.3">
      <c r="A151" s="31">
        <v>480</v>
      </c>
      <c r="B151" s="33">
        <f t="shared" si="16"/>
        <v>2.9059999999999904</v>
      </c>
      <c r="C151" s="33">
        <v>8.9</v>
      </c>
      <c r="D151" s="33">
        <v>9</v>
      </c>
      <c r="E151" s="120">
        <v>7.7399999999999997E-2</v>
      </c>
      <c r="F151" s="92">
        <v>42</v>
      </c>
      <c r="G151" s="93"/>
      <c r="H151" s="93">
        <v>46.9</v>
      </c>
      <c r="I151" s="93"/>
      <c r="J151" s="94">
        <v>46.3</v>
      </c>
      <c r="K151" s="38">
        <f>((AVERAGE(F147,F151)-J151)*C151)</f>
        <v>-34.709999999999987</v>
      </c>
      <c r="L151" s="39">
        <f t="shared" si="18"/>
        <v>-206.05800000000005</v>
      </c>
      <c r="M151" s="39">
        <f t="shared" si="17"/>
        <v>0.90000000000001279</v>
      </c>
      <c r="N151" s="34"/>
    </row>
    <row r="152" spans="1:14" x14ac:dyDescent="0.3">
      <c r="C152" s="12" t="s">
        <v>17</v>
      </c>
      <c r="K152" s="42">
        <f>SUM(K145:K151)</f>
        <v>-206.05800000000005</v>
      </c>
      <c r="L152" s="42"/>
      <c r="M152" s="42">
        <f>SUM(M142:M151)</f>
        <v>-448.2000000000001</v>
      </c>
      <c r="N152" s="43">
        <f>K152-M152</f>
        <v>242.14200000000005</v>
      </c>
    </row>
    <row r="153" spans="1:14" x14ac:dyDescent="0.3">
      <c r="K153" s="44">
        <f>(B141*F141)-(B151*F151)-(C145*J145)-(C147*J147)-(C149*J149)-(C151*J151)-((0.08*AVERAGE(F141:F151))+(0.22*AVERAGE(H141:H151))+(0.2*AVERAGE(J142:J151)))</f>
        <v>-256.9751818181814</v>
      </c>
      <c r="L153" s="214"/>
      <c r="M153" s="45">
        <f>(H151-H141)*$D$4</f>
        <v>-448.20000000000005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"/>
  <sheetViews>
    <sheetView topLeftCell="A111" zoomScale="80" zoomScaleNormal="80" workbookViewId="0">
      <selection activeCell="L141" sqref="L141:L151"/>
    </sheetView>
  </sheetViews>
  <sheetFormatPr defaultColWidth="9.109375" defaultRowHeight="13.8" x14ac:dyDescent="0.3"/>
  <cols>
    <col min="1" max="1" width="9.109375" style="12"/>
    <col min="2" max="3" width="9.6640625" style="12" bestFit="1" customWidth="1"/>
    <col min="4" max="7" width="9.109375" style="12"/>
    <col min="8" max="8" width="11.44140625" style="12" customWidth="1"/>
    <col min="9" max="9" width="10.88671875" style="12" customWidth="1"/>
    <col min="10" max="10" width="9.109375" style="12"/>
    <col min="11" max="13" width="9.109375" style="26"/>
    <col min="14" max="16384" width="9.109375" style="12"/>
  </cols>
  <sheetData>
    <row r="1" spans="1:14" s="2" customFormat="1" x14ac:dyDescent="0.3">
      <c r="A1" s="1" t="s">
        <v>0</v>
      </c>
      <c r="G1" s="1"/>
      <c r="H1" s="1"/>
      <c r="I1" s="1"/>
      <c r="J1" s="1"/>
      <c r="K1" s="3"/>
      <c r="L1" s="3"/>
      <c r="M1" s="3"/>
    </row>
    <row r="2" spans="1:14" ht="41.4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8" t="s">
        <v>10</v>
      </c>
      <c r="K2" s="9" t="s">
        <v>11</v>
      </c>
      <c r="L2" s="69"/>
      <c r="M2" s="69"/>
      <c r="N2" s="70"/>
    </row>
    <row r="3" spans="1:14" x14ac:dyDescent="0.3">
      <c r="A3" s="13"/>
      <c r="B3" s="14"/>
      <c r="C3" s="14"/>
      <c r="D3" s="14"/>
      <c r="E3" s="15"/>
      <c r="F3" s="16">
        <v>6.9444444444444447E-4</v>
      </c>
      <c r="G3" s="17">
        <v>1.3888888888888889E-3</v>
      </c>
      <c r="H3" s="17">
        <v>2.0833333333333333E-3</v>
      </c>
      <c r="I3" s="17">
        <v>2.7777777777777779E-3</v>
      </c>
      <c r="J3" s="18">
        <v>3.472222222222222E-3</v>
      </c>
      <c r="K3" s="19" t="s">
        <v>12</v>
      </c>
      <c r="M3" s="26" t="s">
        <v>13</v>
      </c>
      <c r="N3" s="23" t="s">
        <v>14</v>
      </c>
    </row>
    <row r="4" spans="1:14" ht="14.4" x14ac:dyDescent="0.3">
      <c r="A4" s="22">
        <v>0</v>
      </c>
      <c r="B4" s="12">
        <v>40</v>
      </c>
      <c r="C4" s="12">
        <v>0</v>
      </c>
      <c r="D4" s="12">
        <v>9</v>
      </c>
      <c r="E4" s="184">
        <v>7.5889999999999999E-2</v>
      </c>
      <c r="F4" s="185">
        <v>135</v>
      </c>
      <c r="G4" s="186"/>
      <c r="H4" s="186">
        <v>132</v>
      </c>
      <c r="I4" s="186"/>
      <c r="J4" s="186"/>
      <c r="K4" s="19"/>
      <c r="N4" s="23"/>
    </row>
    <row r="5" spans="1:14" ht="14.4" x14ac:dyDescent="0.3">
      <c r="A5" s="22">
        <v>10</v>
      </c>
      <c r="B5" s="12">
        <f t="shared" ref="B5:B13" si="0">B4-(E4*(A5-A4))-0.02</f>
        <v>39.2211</v>
      </c>
      <c r="D5" s="12">
        <v>9</v>
      </c>
      <c r="E5" s="184">
        <v>7.5889999999999999E-2</v>
      </c>
      <c r="F5" s="187"/>
      <c r="G5" s="71"/>
      <c r="H5" s="71">
        <v>133</v>
      </c>
      <c r="I5" s="71"/>
      <c r="J5" s="71">
        <v>133</v>
      </c>
      <c r="K5" s="19"/>
      <c r="M5" s="26">
        <f>(H5-H4)*$D$4</f>
        <v>9</v>
      </c>
      <c r="N5" s="23"/>
    </row>
    <row r="6" spans="1:14" ht="14.4" x14ac:dyDescent="0.3">
      <c r="A6" s="22">
        <v>30</v>
      </c>
      <c r="B6" s="12">
        <f t="shared" si="0"/>
        <v>37.683299999999996</v>
      </c>
      <c r="D6" s="12">
        <v>9</v>
      </c>
      <c r="E6" s="184">
        <v>7.5889999999999999E-2</v>
      </c>
      <c r="F6" s="187"/>
      <c r="G6" s="71"/>
      <c r="H6" s="71">
        <v>133</v>
      </c>
      <c r="I6" s="71"/>
      <c r="J6" s="71">
        <v>133</v>
      </c>
      <c r="K6" s="19"/>
      <c r="M6" s="26">
        <f t="shared" ref="M6:M14" si="1">(H6-H5)*$D$4</f>
        <v>0</v>
      </c>
      <c r="N6" s="23"/>
    </row>
    <row r="7" spans="1:14" ht="14.4" x14ac:dyDescent="0.3">
      <c r="A7" s="22">
        <v>60</v>
      </c>
      <c r="B7" s="12">
        <f t="shared" si="0"/>
        <v>35.386599999999994</v>
      </c>
      <c r="D7" s="12">
        <v>9</v>
      </c>
      <c r="E7" s="184">
        <v>7.467E-2</v>
      </c>
      <c r="F7" s="187">
        <v>135</v>
      </c>
      <c r="G7" s="71"/>
      <c r="H7" s="71">
        <v>133</v>
      </c>
      <c r="I7" s="71"/>
      <c r="J7" s="71">
        <v>133</v>
      </c>
      <c r="K7" s="19"/>
      <c r="M7" s="26">
        <f t="shared" si="1"/>
        <v>0</v>
      </c>
      <c r="N7" s="77"/>
    </row>
    <row r="8" spans="1:14" ht="14.4" x14ac:dyDescent="0.3">
      <c r="A8" s="22">
        <v>120</v>
      </c>
      <c r="B8" s="12">
        <f t="shared" si="0"/>
        <v>30.886399999999995</v>
      </c>
      <c r="C8" s="12">
        <v>9.1999999999999993</v>
      </c>
      <c r="D8" s="12">
        <v>9</v>
      </c>
      <c r="E8" s="184">
        <v>7.467E-2</v>
      </c>
      <c r="F8" s="187"/>
      <c r="G8" s="71"/>
      <c r="H8" s="71">
        <v>134</v>
      </c>
      <c r="I8" s="71"/>
      <c r="J8" s="71">
        <v>134</v>
      </c>
      <c r="K8" s="19">
        <f>((AVERAGE(F4,F7)-J8)*C8)</f>
        <v>9.1999999999999993</v>
      </c>
      <c r="M8" s="26">
        <f t="shared" si="1"/>
        <v>9</v>
      </c>
      <c r="N8" s="77"/>
    </row>
    <row r="9" spans="1:14" ht="14.4" x14ac:dyDescent="0.3">
      <c r="A9" s="22">
        <v>180</v>
      </c>
      <c r="B9" s="12">
        <f t="shared" si="0"/>
        <v>26.386199999999995</v>
      </c>
      <c r="D9" s="12">
        <v>9</v>
      </c>
      <c r="E9" s="184">
        <v>7.2160000000000002E-2</v>
      </c>
      <c r="F9" s="187"/>
      <c r="G9" s="71"/>
      <c r="H9" s="71">
        <v>134</v>
      </c>
      <c r="I9" s="71"/>
      <c r="J9" s="71">
        <v>134</v>
      </c>
      <c r="K9" s="19"/>
      <c r="M9" s="26">
        <f t="shared" si="1"/>
        <v>0</v>
      </c>
      <c r="N9" s="77"/>
    </row>
    <row r="10" spans="1:14" ht="14.4" x14ac:dyDescent="0.3">
      <c r="A10" s="22">
        <v>240</v>
      </c>
      <c r="B10" s="12">
        <f t="shared" si="0"/>
        <v>22.036599999999996</v>
      </c>
      <c r="C10" s="12">
        <v>8.8000000000000007</v>
      </c>
      <c r="D10" s="12">
        <v>9</v>
      </c>
      <c r="E10" s="184">
        <v>7.2160000000000002E-2</v>
      </c>
      <c r="F10" s="187">
        <v>134</v>
      </c>
      <c r="G10" s="71"/>
      <c r="H10" s="71">
        <v>135</v>
      </c>
      <c r="I10" s="71"/>
      <c r="J10" s="71">
        <v>135</v>
      </c>
      <c r="K10" s="19">
        <f>((AVERAGE(F7,F10)-J10)*C10)</f>
        <v>-4.4000000000000004</v>
      </c>
      <c r="M10" s="26">
        <f t="shared" si="1"/>
        <v>9</v>
      </c>
      <c r="N10" s="77"/>
    </row>
    <row r="11" spans="1:14" ht="14.4" x14ac:dyDescent="0.3">
      <c r="A11" s="22">
        <v>300</v>
      </c>
      <c r="B11" s="12">
        <f t="shared" si="0"/>
        <v>17.686999999999998</v>
      </c>
      <c r="D11" s="12">
        <v>9</v>
      </c>
      <c r="E11" s="184">
        <v>7.2160000000000002E-2</v>
      </c>
      <c r="F11" s="187"/>
      <c r="G11" s="71"/>
      <c r="H11" s="71">
        <v>135</v>
      </c>
      <c r="I11" s="71"/>
      <c r="J11" s="71">
        <v>133</v>
      </c>
      <c r="K11" s="19"/>
      <c r="M11" s="26">
        <f t="shared" si="1"/>
        <v>0</v>
      </c>
      <c r="N11" s="23"/>
    </row>
    <row r="12" spans="1:14" ht="14.4" x14ac:dyDescent="0.3">
      <c r="A12" s="22">
        <v>360</v>
      </c>
      <c r="B12" s="12">
        <f t="shared" si="0"/>
        <v>13.337399999999999</v>
      </c>
      <c r="C12" s="12">
        <v>8.6</v>
      </c>
      <c r="D12" s="12">
        <v>9</v>
      </c>
      <c r="E12" s="184">
        <v>7.2160000000000002E-2</v>
      </c>
      <c r="F12" s="187"/>
      <c r="G12" s="71"/>
      <c r="H12" s="71">
        <v>135</v>
      </c>
      <c r="I12" s="71"/>
      <c r="J12" s="71">
        <v>135</v>
      </c>
      <c r="K12" s="19">
        <f>((F10-J12)*C12)</f>
        <v>-8.6</v>
      </c>
      <c r="M12" s="26">
        <f t="shared" si="1"/>
        <v>0</v>
      </c>
      <c r="N12" s="23"/>
    </row>
    <row r="13" spans="1:14" ht="14.4" x14ac:dyDescent="0.3">
      <c r="A13" s="22">
        <v>420</v>
      </c>
      <c r="B13" s="12">
        <f t="shared" si="0"/>
        <v>8.9878</v>
      </c>
      <c r="D13" s="12">
        <v>9</v>
      </c>
      <c r="E13" s="184">
        <v>7.2160000000000002E-2</v>
      </c>
      <c r="F13" s="187"/>
      <c r="G13" s="71"/>
      <c r="H13" s="71">
        <v>134</v>
      </c>
      <c r="I13" s="71"/>
      <c r="J13" s="71">
        <v>134</v>
      </c>
      <c r="K13" s="19"/>
      <c r="M13" s="26">
        <f t="shared" si="1"/>
        <v>-9</v>
      </c>
      <c r="N13" s="23"/>
    </row>
    <row r="14" spans="1:14" ht="14.4" x14ac:dyDescent="0.3">
      <c r="A14" s="31">
        <v>480</v>
      </c>
      <c r="B14" s="33">
        <v>4.75</v>
      </c>
      <c r="C14" s="33">
        <v>8.5</v>
      </c>
      <c r="D14" s="33">
        <v>9</v>
      </c>
      <c r="E14" s="188">
        <v>7.2160000000000002E-2</v>
      </c>
      <c r="F14" s="189">
        <v>136</v>
      </c>
      <c r="G14" s="79"/>
      <c r="H14" s="79">
        <v>134</v>
      </c>
      <c r="I14" s="79"/>
      <c r="J14" s="79">
        <v>134</v>
      </c>
      <c r="K14" s="38">
        <f>((AVERAGE(F10,F14)-J14)*C14)</f>
        <v>8.5</v>
      </c>
      <c r="L14" s="39"/>
      <c r="M14" s="39">
        <f t="shared" si="1"/>
        <v>0</v>
      </c>
      <c r="N14" s="34"/>
    </row>
    <row r="15" spans="1:14" x14ac:dyDescent="0.3">
      <c r="B15" s="26"/>
      <c r="C15" s="26"/>
      <c r="E15" s="12">
        <f>((AVERAGE(E4:E5)*A5)+(AVERAGE(E5:E6)*20)+(AVERAGE(E6:E7)*30)+(AVERAGE(E7:E8)*60)+(AVERAGE(E8:E9)*60)+(AVERAGE(E9:E10)*60)+(AVERAGE(E10:E11)*60)+(AVERAGE(E11:E12)*60)+(AVERAGE(E12:E13)*60)+(AVERAGE(E13:E14)*60))/480</f>
        <v>7.3058749999999992E-2</v>
      </c>
      <c r="F15" s="83"/>
      <c r="K15" s="42">
        <f>SUM(K8:K14)</f>
        <v>4.6999999999999993</v>
      </c>
      <c r="L15" s="42"/>
      <c r="M15" s="42">
        <f>SUM(M5:M14)</f>
        <v>18</v>
      </c>
      <c r="N15" s="43">
        <f>K15-M15</f>
        <v>-13.3</v>
      </c>
    </row>
    <row r="16" spans="1:14" x14ac:dyDescent="0.3">
      <c r="B16" s="26"/>
      <c r="F16" s="83"/>
      <c r="K16" s="44">
        <f>(B4*F4)-(B14*F14)-(C8*J8)-(C10*J10)-(C12*J12)-(C14*J14)-((0.08*AVERAGE(F4:F14))+(0.22*AVERAGE(H4:H14))+(0.2*AVERAGE(J5:J14)))</f>
        <v>-33.800000000000182</v>
      </c>
      <c r="L16" s="214"/>
      <c r="M16" s="45">
        <f>(H14-H4)*$D$4</f>
        <v>18</v>
      </c>
    </row>
    <row r="17" spans="1:29" x14ac:dyDescent="0.3">
      <c r="F17" s="83"/>
      <c r="AC17" s="2"/>
    </row>
    <row r="18" spans="1:29" s="2" customFormat="1" x14ac:dyDescent="0.3">
      <c r="A18" s="1" t="s">
        <v>16</v>
      </c>
      <c r="F18" s="84"/>
      <c r="G18" s="1"/>
      <c r="H18" s="1"/>
      <c r="I18" s="1"/>
      <c r="J18" s="1"/>
      <c r="K18" s="3"/>
      <c r="L18" s="3"/>
      <c r="M18" s="3"/>
      <c r="AC18" s="12"/>
    </row>
    <row r="19" spans="1:29" ht="41.4" x14ac:dyDescent="0.3">
      <c r="A19" s="4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85" t="s">
        <v>6</v>
      </c>
      <c r="G19" s="7" t="s">
        <v>7</v>
      </c>
      <c r="H19" s="7" t="s">
        <v>8</v>
      </c>
      <c r="I19" s="7" t="s">
        <v>9</v>
      </c>
      <c r="J19" s="8" t="s">
        <v>10</v>
      </c>
      <c r="K19" s="9" t="s">
        <v>11</v>
      </c>
      <c r="L19" s="69"/>
      <c r="M19" s="69"/>
      <c r="N19" s="70"/>
    </row>
    <row r="20" spans="1:29" x14ac:dyDescent="0.3">
      <c r="A20" s="13"/>
      <c r="B20" s="14"/>
      <c r="C20" s="14"/>
      <c r="D20" s="14"/>
      <c r="E20" s="15"/>
      <c r="F20" s="86">
        <v>6.9444444444444447E-4</v>
      </c>
      <c r="G20" s="17">
        <v>1.3888888888888889E-3</v>
      </c>
      <c r="H20" s="17">
        <v>2.0833333333333333E-3</v>
      </c>
      <c r="I20" s="17">
        <v>2.7777777777777779E-3</v>
      </c>
      <c r="J20" s="18">
        <v>3.472222222222222E-3</v>
      </c>
      <c r="K20" s="19" t="s">
        <v>12</v>
      </c>
      <c r="M20" s="26" t="s">
        <v>13</v>
      </c>
      <c r="N20" s="23" t="s">
        <v>14</v>
      </c>
    </row>
    <row r="21" spans="1:29" ht="14.4" x14ac:dyDescent="0.3">
      <c r="A21" s="22">
        <v>0</v>
      </c>
      <c r="B21" s="12">
        <v>40</v>
      </c>
      <c r="C21" s="12">
        <v>0</v>
      </c>
      <c r="D21" s="12">
        <v>9</v>
      </c>
      <c r="E21" s="184">
        <v>7.5889999999999999E-2</v>
      </c>
      <c r="F21" s="186">
        <v>112</v>
      </c>
      <c r="G21" s="186"/>
      <c r="H21" s="186">
        <v>101</v>
      </c>
      <c r="I21" s="186"/>
      <c r="J21" s="186"/>
      <c r="K21" s="19"/>
      <c r="N21" s="23"/>
    </row>
    <row r="22" spans="1:29" ht="14.4" x14ac:dyDescent="0.3">
      <c r="A22" s="22">
        <v>10</v>
      </c>
      <c r="B22" s="12">
        <f t="shared" ref="B22:B30" si="2">B21-(E21*(A22-A21))-0.02</f>
        <v>39.2211</v>
      </c>
      <c r="D22" s="12">
        <v>9</v>
      </c>
      <c r="E22" s="184">
        <v>7.5889999999999999E-2</v>
      </c>
      <c r="F22" s="71"/>
      <c r="G22" s="71"/>
      <c r="H22" s="71">
        <v>101</v>
      </c>
      <c r="I22" s="71"/>
      <c r="J22" s="71">
        <v>102</v>
      </c>
      <c r="K22" s="19"/>
      <c r="M22" s="26">
        <f>(H22-H21)*$D$4</f>
        <v>0</v>
      </c>
      <c r="N22" s="23"/>
    </row>
    <row r="23" spans="1:29" ht="14.4" x14ac:dyDescent="0.3">
      <c r="A23" s="22">
        <v>30</v>
      </c>
      <c r="B23" s="12">
        <f t="shared" si="2"/>
        <v>37.683299999999996</v>
      </c>
      <c r="D23" s="12">
        <v>9</v>
      </c>
      <c r="E23" s="184">
        <v>7.5889999999999999E-2</v>
      </c>
      <c r="F23" s="71"/>
      <c r="G23" s="71"/>
      <c r="H23" s="71">
        <v>104</v>
      </c>
      <c r="I23" s="71"/>
      <c r="J23" s="71">
        <v>104</v>
      </c>
      <c r="K23" s="19"/>
      <c r="M23" s="26">
        <f t="shared" ref="M23:M31" si="3">(H23-H22)*$D$4</f>
        <v>27</v>
      </c>
      <c r="N23" s="23"/>
    </row>
    <row r="24" spans="1:29" ht="14.4" x14ac:dyDescent="0.3">
      <c r="A24" s="22">
        <v>60</v>
      </c>
      <c r="B24" s="12">
        <f t="shared" si="2"/>
        <v>35.386599999999994</v>
      </c>
      <c r="D24" s="12">
        <v>9</v>
      </c>
      <c r="E24" s="184">
        <v>7.467E-2</v>
      </c>
      <c r="F24" s="71">
        <v>113</v>
      </c>
      <c r="G24" s="71"/>
      <c r="H24" s="71">
        <v>107</v>
      </c>
      <c r="I24" s="71"/>
      <c r="J24" s="71">
        <v>106</v>
      </c>
      <c r="K24" s="19"/>
      <c r="M24" s="26">
        <f t="shared" si="3"/>
        <v>27</v>
      </c>
      <c r="N24" s="77"/>
    </row>
    <row r="25" spans="1:29" ht="14.4" x14ac:dyDescent="0.3">
      <c r="A25" s="22">
        <v>120</v>
      </c>
      <c r="B25" s="12">
        <f t="shared" si="2"/>
        <v>30.886399999999995</v>
      </c>
      <c r="C25" s="12">
        <v>9.1999999999999993</v>
      </c>
      <c r="D25" s="12">
        <v>9</v>
      </c>
      <c r="E25" s="184">
        <v>7.467E-2</v>
      </c>
      <c r="F25" s="71"/>
      <c r="G25" s="71"/>
      <c r="H25" s="71">
        <v>108</v>
      </c>
      <c r="I25" s="71"/>
      <c r="J25" s="71">
        <v>107</v>
      </c>
      <c r="K25" s="19">
        <f>((AVERAGE(F21,F24)-J25)*C25)</f>
        <v>50.599999999999994</v>
      </c>
      <c r="M25" s="26">
        <f t="shared" si="3"/>
        <v>9</v>
      </c>
      <c r="N25" s="77"/>
    </row>
    <row r="26" spans="1:29" ht="14.4" x14ac:dyDescent="0.3">
      <c r="A26" s="22">
        <v>180</v>
      </c>
      <c r="B26" s="12">
        <f t="shared" si="2"/>
        <v>26.386199999999995</v>
      </c>
      <c r="D26" s="12">
        <v>9</v>
      </c>
      <c r="E26" s="184">
        <v>7.2160000000000002E-2</v>
      </c>
      <c r="F26" s="71"/>
      <c r="G26" s="71"/>
      <c r="H26" s="71">
        <v>110</v>
      </c>
      <c r="I26" s="71"/>
      <c r="J26" s="71">
        <v>110</v>
      </c>
      <c r="K26" s="19"/>
      <c r="M26" s="26">
        <f t="shared" si="3"/>
        <v>18</v>
      </c>
      <c r="N26" s="77"/>
    </row>
    <row r="27" spans="1:29" ht="14.4" x14ac:dyDescent="0.3">
      <c r="A27" s="22">
        <v>240</v>
      </c>
      <c r="B27" s="12">
        <f t="shared" si="2"/>
        <v>22.036599999999996</v>
      </c>
      <c r="C27" s="12">
        <v>8.8000000000000007</v>
      </c>
      <c r="D27" s="12">
        <v>9</v>
      </c>
      <c r="E27" s="184">
        <v>7.2160000000000002E-2</v>
      </c>
      <c r="F27" s="71">
        <v>112</v>
      </c>
      <c r="G27" s="71"/>
      <c r="H27" s="71">
        <v>110</v>
      </c>
      <c r="I27" s="71"/>
      <c r="J27" s="71">
        <v>110</v>
      </c>
      <c r="K27" s="19">
        <f>((AVERAGE(F24,F27)-J27)*C27)</f>
        <v>22</v>
      </c>
      <c r="M27" s="26">
        <f t="shared" si="3"/>
        <v>0</v>
      </c>
      <c r="N27" s="77"/>
    </row>
    <row r="28" spans="1:29" ht="14.4" x14ac:dyDescent="0.3">
      <c r="A28" s="22">
        <v>300</v>
      </c>
      <c r="B28" s="12">
        <f t="shared" si="2"/>
        <v>17.686999999999998</v>
      </c>
      <c r="D28" s="12">
        <v>9</v>
      </c>
      <c r="E28" s="184">
        <v>7.2160000000000002E-2</v>
      </c>
      <c r="F28" s="71"/>
      <c r="G28" s="71"/>
      <c r="H28" s="71">
        <v>109</v>
      </c>
      <c r="I28" s="71"/>
      <c r="J28" s="71">
        <v>107</v>
      </c>
      <c r="K28" s="19"/>
      <c r="M28" s="26">
        <f t="shared" si="3"/>
        <v>-9</v>
      </c>
      <c r="N28" s="23"/>
    </row>
    <row r="29" spans="1:29" ht="14.4" x14ac:dyDescent="0.3">
      <c r="A29" s="22">
        <v>360</v>
      </c>
      <c r="B29" s="12">
        <f t="shared" si="2"/>
        <v>13.337399999999999</v>
      </c>
      <c r="C29" s="12">
        <v>8.6</v>
      </c>
      <c r="D29" s="12">
        <v>9</v>
      </c>
      <c r="E29" s="184">
        <v>7.2160000000000002E-2</v>
      </c>
      <c r="F29" s="71"/>
      <c r="G29" s="71"/>
      <c r="H29" s="71">
        <v>110</v>
      </c>
      <c r="I29" s="71"/>
      <c r="J29" s="71">
        <v>111</v>
      </c>
      <c r="K29" s="19">
        <f>((F27-J29)*C29)</f>
        <v>8.6</v>
      </c>
      <c r="M29" s="26">
        <f t="shared" si="3"/>
        <v>9</v>
      </c>
      <c r="N29" s="23"/>
    </row>
    <row r="30" spans="1:29" ht="14.4" x14ac:dyDescent="0.3">
      <c r="A30" s="22">
        <v>420</v>
      </c>
      <c r="B30" s="12">
        <f t="shared" si="2"/>
        <v>8.9878</v>
      </c>
      <c r="D30" s="12">
        <v>9</v>
      </c>
      <c r="E30" s="184">
        <v>7.2160000000000002E-2</v>
      </c>
      <c r="F30" s="71"/>
      <c r="G30" s="71"/>
      <c r="H30" s="71">
        <v>110</v>
      </c>
      <c r="I30" s="71"/>
      <c r="J30" s="71">
        <v>111</v>
      </c>
      <c r="K30" s="19"/>
      <c r="M30" s="26">
        <f t="shared" si="3"/>
        <v>0</v>
      </c>
      <c r="N30" s="23"/>
    </row>
    <row r="31" spans="1:29" ht="14.4" x14ac:dyDescent="0.3">
      <c r="A31" s="31">
        <v>480</v>
      </c>
      <c r="B31" s="33">
        <v>4.75</v>
      </c>
      <c r="C31" s="33">
        <v>8.5</v>
      </c>
      <c r="D31" s="33">
        <v>9</v>
      </c>
      <c r="E31" s="188">
        <v>7.2160000000000002E-2</v>
      </c>
      <c r="F31" s="79">
        <v>113</v>
      </c>
      <c r="G31" s="79"/>
      <c r="H31" s="79">
        <v>109</v>
      </c>
      <c r="I31" s="79"/>
      <c r="J31" s="79">
        <v>111</v>
      </c>
      <c r="K31" s="38">
        <f>((AVERAGE(F27,F31)-J31)*C31)</f>
        <v>12.75</v>
      </c>
      <c r="L31" s="39"/>
      <c r="M31" s="39">
        <f t="shared" si="3"/>
        <v>-9</v>
      </c>
      <c r="N31" s="34"/>
    </row>
    <row r="32" spans="1:29" ht="14.4" x14ac:dyDescent="0.3">
      <c r="C32" s="12" t="s">
        <v>17</v>
      </c>
      <c r="F32" s="83"/>
      <c r="K32" s="42">
        <f>SUM(K25:K31)</f>
        <v>93.949999999999989</v>
      </c>
      <c r="L32" s="42"/>
      <c r="M32" s="42">
        <f>SUM(M22:M31)</f>
        <v>72</v>
      </c>
      <c r="N32" s="43">
        <f>K32-M32</f>
        <v>21.949999999999989</v>
      </c>
      <c r="O32" s="30"/>
      <c r="P32" s="30"/>
      <c r="Q32"/>
      <c r="R32"/>
      <c r="S32"/>
      <c r="T32"/>
      <c r="U32"/>
      <c r="V32" s="46"/>
      <c r="W32" s="46"/>
      <c r="X32"/>
      <c r="Y32" t="s">
        <v>18</v>
      </c>
      <c r="Z32"/>
      <c r="AA32"/>
    </row>
    <row r="33" spans="1:27" ht="14.4" x14ac:dyDescent="0.3">
      <c r="F33" s="83"/>
      <c r="K33" s="44">
        <f>(B21*F21)-(B31*F31)-(C25*J25)-(C27*J27)-(C29*J29)-(C31*J31)-((0.08*AVERAGE(F21:F31))+(0.22*AVERAGE(H21:H31))+(0.2*AVERAGE(J22:J31)))</f>
        <v>38.590000000000003</v>
      </c>
      <c r="L33" s="214"/>
      <c r="M33" s="45">
        <f>(H31-H21)*$D$4</f>
        <v>72</v>
      </c>
      <c r="O33" s="30"/>
      <c r="P33" s="30"/>
      <c r="Q33"/>
      <c r="R33"/>
      <c r="S33"/>
      <c r="T33"/>
      <c r="U33"/>
      <c r="V33" s="46"/>
      <c r="W33" s="46"/>
      <c r="X33"/>
      <c r="Y33"/>
      <c r="Z33"/>
      <c r="AA33"/>
    </row>
    <row r="34" spans="1:27" x14ac:dyDescent="0.3">
      <c r="F34" s="83"/>
    </row>
    <row r="35" spans="1:27" s="2" customFormat="1" x14ac:dyDescent="0.3">
      <c r="A35" s="1" t="s">
        <v>19</v>
      </c>
      <c r="G35" s="1"/>
      <c r="H35" s="1"/>
      <c r="I35" s="1"/>
      <c r="J35" s="1"/>
      <c r="K35" s="3"/>
      <c r="L35" s="3"/>
      <c r="M35" s="3"/>
    </row>
    <row r="36" spans="1:27" ht="41.4" x14ac:dyDescent="0.3">
      <c r="A36" s="4" t="s">
        <v>1</v>
      </c>
      <c r="B36" s="5" t="s">
        <v>2</v>
      </c>
      <c r="C36" s="5" t="s">
        <v>3</v>
      </c>
      <c r="D36" s="5" t="s">
        <v>4</v>
      </c>
      <c r="E36" s="5" t="s">
        <v>5</v>
      </c>
      <c r="F36" s="6" t="s">
        <v>6</v>
      </c>
      <c r="G36" s="7" t="s">
        <v>7</v>
      </c>
      <c r="H36" s="7" t="s">
        <v>8</v>
      </c>
      <c r="I36" s="7" t="s">
        <v>9</v>
      </c>
      <c r="J36" s="8" t="s">
        <v>10</v>
      </c>
      <c r="K36" s="9" t="s">
        <v>11</v>
      </c>
      <c r="L36" s="69"/>
      <c r="M36" s="69"/>
      <c r="N36" s="70"/>
    </row>
    <row r="37" spans="1:27" x14ac:dyDescent="0.3">
      <c r="A37" s="13"/>
      <c r="B37" s="14"/>
      <c r="C37" s="14"/>
      <c r="D37" s="14"/>
      <c r="E37" s="15"/>
      <c r="F37" s="16">
        <v>6.9444444444444447E-4</v>
      </c>
      <c r="G37" s="17">
        <v>1.3888888888888889E-3</v>
      </c>
      <c r="H37" s="17">
        <v>2.0833333333333333E-3</v>
      </c>
      <c r="I37" s="17">
        <v>2.7777777777777779E-3</v>
      </c>
      <c r="J37" s="18">
        <v>3.472222222222222E-3</v>
      </c>
      <c r="K37" s="19" t="s">
        <v>12</v>
      </c>
      <c r="M37" s="26" t="s">
        <v>13</v>
      </c>
      <c r="N37" s="23" t="s">
        <v>14</v>
      </c>
    </row>
    <row r="38" spans="1:27" ht="14.4" x14ac:dyDescent="0.3">
      <c r="A38" s="22">
        <v>0</v>
      </c>
      <c r="B38" s="12">
        <v>40</v>
      </c>
      <c r="C38" s="12">
        <v>0</v>
      </c>
      <c r="D38" s="12">
        <v>9</v>
      </c>
      <c r="E38" s="184">
        <v>7.5889999999999999E-2</v>
      </c>
      <c r="F38" s="185">
        <v>4.5</v>
      </c>
      <c r="G38" s="186"/>
      <c r="H38" s="186">
        <v>0.7</v>
      </c>
      <c r="I38" s="186"/>
      <c r="J38" s="190"/>
      <c r="K38" s="19"/>
      <c r="N38" s="23"/>
    </row>
    <row r="39" spans="1:27" ht="14.4" x14ac:dyDescent="0.3">
      <c r="A39" s="22">
        <v>10</v>
      </c>
      <c r="B39" s="12">
        <f t="shared" ref="B39:B47" si="4">B38-(E38*(A39-A38))-0.02</f>
        <v>39.2211</v>
      </c>
      <c r="D39" s="12">
        <v>9</v>
      </c>
      <c r="E39" s="184">
        <v>7.5889999999999999E-2</v>
      </c>
      <c r="F39" s="187"/>
      <c r="G39" s="71"/>
      <c r="H39" s="71">
        <v>1.8</v>
      </c>
      <c r="I39" s="71"/>
      <c r="J39" s="184">
        <v>1.3</v>
      </c>
      <c r="K39" s="19"/>
      <c r="M39" s="26">
        <f>(H39-H38)*$D$4</f>
        <v>9.9</v>
      </c>
      <c r="N39" s="23"/>
    </row>
    <row r="40" spans="1:27" ht="14.4" x14ac:dyDescent="0.3">
      <c r="A40" s="22">
        <v>30</v>
      </c>
      <c r="B40" s="12">
        <f t="shared" si="4"/>
        <v>37.683299999999996</v>
      </c>
      <c r="D40" s="12">
        <v>9</v>
      </c>
      <c r="E40" s="184">
        <v>7.5889999999999999E-2</v>
      </c>
      <c r="F40" s="187"/>
      <c r="G40" s="71"/>
      <c r="H40" s="71">
        <v>1.9</v>
      </c>
      <c r="I40" s="71"/>
      <c r="J40" s="184">
        <v>2.1</v>
      </c>
      <c r="K40" s="19"/>
      <c r="M40" s="26">
        <f t="shared" ref="M40:M48" si="5">(H40-H39)*$D$4</f>
        <v>0.8999999999999988</v>
      </c>
      <c r="N40" s="23"/>
    </row>
    <row r="41" spans="1:27" ht="14.4" x14ac:dyDescent="0.3">
      <c r="A41" s="22">
        <v>60</v>
      </c>
      <c r="B41" s="12">
        <f t="shared" si="4"/>
        <v>35.386599999999994</v>
      </c>
      <c r="D41" s="12">
        <v>9</v>
      </c>
      <c r="E41" s="184">
        <v>7.467E-2</v>
      </c>
      <c r="F41" s="187">
        <v>4.5</v>
      </c>
      <c r="G41" s="71"/>
      <c r="H41" s="71">
        <v>2.6</v>
      </c>
      <c r="I41" s="71"/>
      <c r="J41" s="184">
        <v>2.5</v>
      </c>
      <c r="K41" s="19"/>
      <c r="M41" s="26">
        <f t="shared" si="5"/>
        <v>6.3000000000000016</v>
      </c>
      <c r="N41" s="77"/>
    </row>
    <row r="42" spans="1:27" ht="14.4" x14ac:dyDescent="0.3">
      <c r="A42" s="22">
        <v>120</v>
      </c>
      <c r="B42" s="12">
        <f t="shared" si="4"/>
        <v>30.886399999999995</v>
      </c>
      <c r="C42" s="12">
        <v>9.1999999999999993</v>
      </c>
      <c r="D42" s="12">
        <v>9</v>
      </c>
      <c r="E42" s="184">
        <v>7.467E-2</v>
      </c>
      <c r="F42" s="187"/>
      <c r="G42" s="71"/>
      <c r="H42" s="71">
        <v>3</v>
      </c>
      <c r="I42" s="71"/>
      <c r="J42" s="184">
        <v>2.9</v>
      </c>
      <c r="K42" s="19">
        <f>((AVERAGE(F38,F41)-J42)*C42)</f>
        <v>14.719999999999999</v>
      </c>
      <c r="M42" s="26">
        <f t="shared" si="5"/>
        <v>3.5999999999999992</v>
      </c>
      <c r="N42" s="77"/>
    </row>
    <row r="43" spans="1:27" ht="14.4" x14ac:dyDescent="0.3">
      <c r="A43" s="22">
        <v>180</v>
      </c>
      <c r="B43" s="12">
        <f t="shared" si="4"/>
        <v>26.386199999999995</v>
      </c>
      <c r="D43" s="12">
        <v>9</v>
      </c>
      <c r="E43" s="184">
        <v>7.2160000000000002E-2</v>
      </c>
      <c r="F43" s="187"/>
      <c r="G43" s="71"/>
      <c r="H43" s="71">
        <v>3.4</v>
      </c>
      <c r="I43" s="71"/>
      <c r="J43" s="184">
        <v>3.6</v>
      </c>
      <c r="K43" s="19"/>
      <c r="M43" s="26">
        <f t="shared" si="5"/>
        <v>3.5999999999999992</v>
      </c>
      <c r="N43" s="77"/>
    </row>
    <row r="44" spans="1:27" ht="14.4" x14ac:dyDescent="0.3">
      <c r="A44" s="22">
        <v>240</v>
      </c>
      <c r="B44" s="12">
        <f t="shared" si="4"/>
        <v>22.036599999999996</v>
      </c>
      <c r="C44" s="12">
        <v>8.8000000000000007</v>
      </c>
      <c r="D44" s="12">
        <v>9</v>
      </c>
      <c r="E44" s="184">
        <v>7.2160000000000002E-2</v>
      </c>
      <c r="F44" s="187">
        <v>4.4000000000000004</v>
      </c>
      <c r="G44" s="71"/>
      <c r="H44" s="71">
        <v>3.5</v>
      </c>
      <c r="I44" s="71"/>
      <c r="J44" s="184">
        <v>3.7</v>
      </c>
      <c r="K44" s="19">
        <f>((AVERAGE(F41,F44)-J44)*C44)</f>
        <v>6.6000000000000005</v>
      </c>
      <c r="M44" s="26">
        <f t="shared" si="5"/>
        <v>0.9000000000000008</v>
      </c>
      <c r="N44" s="77"/>
    </row>
    <row r="45" spans="1:27" ht="14.4" x14ac:dyDescent="0.3">
      <c r="A45" s="22">
        <v>300</v>
      </c>
      <c r="B45" s="12">
        <f t="shared" si="4"/>
        <v>17.686999999999998</v>
      </c>
      <c r="D45" s="12">
        <v>9</v>
      </c>
      <c r="E45" s="184">
        <v>7.2160000000000002E-2</v>
      </c>
      <c r="F45" s="187"/>
      <c r="G45" s="71"/>
      <c r="H45" s="71">
        <v>3.3</v>
      </c>
      <c r="I45" s="71"/>
      <c r="J45" s="184">
        <v>3.3</v>
      </c>
      <c r="K45" s="19"/>
      <c r="M45" s="26">
        <f t="shared" si="5"/>
        <v>-1.8000000000000016</v>
      </c>
      <c r="N45" s="23"/>
    </row>
    <row r="46" spans="1:27" ht="14.4" x14ac:dyDescent="0.3">
      <c r="A46" s="22">
        <v>360</v>
      </c>
      <c r="B46" s="12">
        <f t="shared" si="4"/>
        <v>13.337399999999999</v>
      </c>
      <c r="C46" s="12">
        <v>8.6</v>
      </c>
      <c r="D46" s="12">
        <v>9</v>
      </c>
      <c r="E46" s="184">
        <v>7.2160000000000002E-2</v>
      </c>
      <c r="F46" s="187"/>
      <c r="G46" s="71"/>
      <c r="H46" s="71">
        <v>3.7</v>
      </c>
      <c r="I46" s="71"/>
      <c r="J46" s="184">
        <v>3.9</v>
      </c>
      <c r="K46" s="19">
        <f>((F44-J46)*C46)</f>
        <v>4.3000000000000034</v>
      </c>
      <c r="M46" s="26">
        <f t="shared" si="5"/>
        <v>3.6000000000000032</v>
      </c>
      <c r="N46" s="23"/>
    </row>
    <row r="47" spans="1:27" ht="14.4" x14ac:dyDescent="0.3">
      <c r="A47" s="22">
        <v>420</v>
      </c>
      <c r="B47" s="12">
        <f t="shared" si="4"/>
        <v>8.9878</v>
      </c>
      <c r="D47" s="12">
        <v>9</v>
      </c>
      <c r="E47" s="184">
        <v>7.2160000000000002E-2</v>
      </c>
      <c r="F47" s="187"/>
      <c r="G47" s="71"/>
      <c r="H47" s="71">
        <v>3.7</v>
      </c>
      <c r="I47" s="71"/>
      <c r="J47" s="184">
        <v>4</v>
      </c>
      <c r="K47" s="19"/>
      <c r="M47" s="26">
        <f t="shared" si="5"/>
        <v>0</v>
      </c>
      <c r="N47" s="23"/>
    </row>
    <row r="48" spans="1:27" ht="14.4" x14ac:dyDescent="0.3">
      <c r="A48" s="31">
        <v>480</v>
      </c>
      <c r="B48" s="33">
        <v>4.75</v>
      </c>
      <c r="C48" s="33">
        <v>8.5</v>
      </c>
      <c r="D48" s="33">
        <v>9</v>
      </c>
      <c r="E48" s="188">
        <v>7.2160000000000002E-2</v>
      </c>
      <c r="F48" s="189">
        <v>4.5</v>
      </c>
      <c r="G48" s="79"/>
      <c r="H48" s="79">
        <v>3.7</v>
      </c>
      <c r="I48" s="79"/>
      <c r="J48" s="188">
        <v>4</v>
      </c>
      <c r="K48" s="38">
        <f>((AVERAGE(F44,F48)-J48)*C48)</f>
        <v>3.8250000000000015</v>
      </c>
      <c r="L48" s="39"/>
      <c r="M48" s="39">
        <f t="shared" si="5"/>
        <v>0</v>
      </c>
      <c r="N48" s="34"/>
    </row>
    <row r="49" spans="1:28" x14ac:dyDescent="0.3">
      <c r="C49" s="12" t="s">
        <v>17</v>
      </c>
      <c r="F49" s="95"/>
      <c r="K49" s="42">
        <f>SUM(K42:K48)</f>
        <v>29.445000000000007</v>
      </c>
      <c r="L49" s="42"/>
      <c r="M49" s="42">
        <f>SUM(M39:M48)</f>
        <v>27</v>
      </c>
      <c r="N49" s="43">
        <f>K49-M49</f>
        <v>2.4450000000000074</v>
      </c>
    </row>
    <row r="50" spans="1:28" x14ac:dyDescent="0.3">
      <c r="F50" s="95"/>
      <c r="K50" s="44">
        <f>(B38*F38)-(B48*F48)-(C42*J42)-(C44*J44)-(C46*J46)-(C48*J48)-((0.08*AVERAGE(F38:F48))+(0.22*AVERAGE(H38:H48))+(0.2*AVERAGE(J39:J48)))</f>
        <v>30.234999999999999</v>
      </c>
      <c r="L50" s="214"/>
      <c r="M50" s="45">
        <f>(H48-H38)*$D$4</f>
        <v>27</v>
      </c>
    </row>
    <row r="51" spans="1:28" x14ac:dyDescent="0.3">
      <c r="F51" s="95"/>
    </row>
    <row r="52" spans="1:28" s="2" customFormat="1" x14ac:dyDescent="0.3">
      <c r="A52" s="1" t="s">
        <v>20</v>
      </c>
      <c r="F52" s="96"/>
      <c r="G52" s="1"/>
      <c r="H52" s="1"/>
      <c r="I52" s="1"/>
      <c r="J52" s="1"/>
      <c r="K52" s="3"/>
      <c r="L52" s="3"/>
      <c r="M52" s="3"/>
    </row>
    <row r="53" spans="1:28" ht="41.4" x14ac:dyDescent="0.3">
      <c r="A53" s="4" t="s">
        <v>1</v>
      </c>
      <c r="B53" s="5" t="s">
        <v>2</v>
      </c>
      <c r="C53" s="5" t="s">
        <v>3</v>
      </c>
      <c r="D53" s="5" t="s">
        <v>4</v>
      </c>
      <c r="E53" s="5" t="s">
        <v>5</v>
      </c>
      <c r="F53" s="97" t="s">
        <v>6</v>
      </c>
      <c r="G53" s="7" t="s">
        <v>7</v>
      </c>
      <c r="H53" s="7" t="s">
        <v>8</v>
      </c>
      <c r="I53" s="7" t="s">
        <v>9</v>
      </c>
      <c r="J53" s="8" t="s">
        <v>10</v>
      </c>
      <c r="K53" s="9" t="s">
        <v>11</v>
      </c>
      <c r="L53" s="69"/>
      <c r="M53" s="69"/>
      <c r="N53" s="70"/>
    </row>
    <row r="54" spans="1:28" x14ac:dyDescent="0.3">
      <c r="A54" s="13"/>
      <c r="B54" s="14"/>
      <c r="C54" s="14"/>
      <c r="D54" s="14"/>
      <c r="E54" s="15"/>
      <c r="F54" s="98">
        <v>6.9444444444444447E-4</v>
      </c>
      <c r="G54" s="17">
        <v>1.3888888888888889E-3</v>
      </c>
      <c r="H54" s="17">
        <v>2.0833333333333333E-3</v>
      </c>
      <c r="I54" s="17">
        <v>2.7777777777777779E-3</v>
      </c>
      <c r="J54" s="18">
        <v>3.472222222222222E-3</v>
      </c>
      <c r="K54" s="19" t="s">
        <v>12</v>
      </c>
      <c r="M54" s="26" t="s">
        <v>13</v>
      </c>
      <c r="N54" s="23" t="s">
        <v>14</v>
      </c>
    </row>
    <row r="55" spans="1:28" ht="14.4" x14ac:dyDescent="0.3">
      <c r="A55" s="22">
        <v>0</v>
      </c>
      <c r="B55" s="12">
        <v>40</v>
      </c>
      <c r="C55" s="12">
        <v>0</v>
      </c>
      <c r="D55" s="12">
        <v>9</v>
      </c>
      <c r="E55" s="184">
        <v>7.5889999999999999E-2</v>
      </c>
      <c r="F55" s="185">
        <v>24.1</v>
      </c>
      <c r="G55" s="186"/>
      <c r="H55" s="186">
        <v>24.2</v>
      </c>
      <c r="I55" s="186"/>
      <c r="J55" s="190"/>
      <c r="K55" s="19"/>
      <c r="N55" s="23"/>
      <c r="O55" s="53"/>
      <c r="P55" s="54"/>
      <c r="Q55" s="55"/>
      <c r="R55" s="56"/>
      <c r="S55"/>
      <c r="T55"/>
      <c r="U55"/>
      <c r="V55"/>
      <c r="W55"/>
      <c r="X55"/>
      <c r="Y55"/>
      <c r="Z55"/>
      <c r="AA55"/>
      <c r="AB55"/>
    </row>
    <row r="56" spans="1:28" ht="14.4" x14ac:dyDescent="0.3">
      <c r="A56" s="22">
        <v>10</v>
      </c>
      <c r="B56" s="12">
        <f t="shared" ref="B56:B64" si="6">B55-(E55*(A56-A55))-0.02</f>
        <v>39.2211</v>
      </c>
      <c r="D56" s="12">
        <v>9</v>
      </c>
      <c r="E56" s="184">
        <v>7.5889999999999999E-2</v>
      </c>
      <c r="F56" s="187"/>
      <c r="G56" s="71"/>
      <c r="H56" s="71">
        <v>25.7</v>
      </c>
      <c r="I56" s="71"/>
      <c r="J56" s="184">
        <v>24.8</v>
      </c>
      <c r="K56" s="19"/>
      <c r="M56" s="26">
        <f>(H56-H55)*$D$4</f>
        <v>13.5</v>
      </c>
      <c r="N56" s="23"/>
      <c r="O56" s="57"/>
      <c r="P56" s="55"/>
      <c r="Q56" s="56"/>
      <c r="R56" s="55"/>
      <c r="S56" s="55"/>
      <c r="T56"/>
      <c r="U56"/>
      <c r="V56"/>
      <c r="W56"/>
      <c r="X56"/>
      <c r="Y56"/>
      <c r="Z56"/>
      <c r="AA56"/>
      <c r="AB56"/>
    </row>
    <row r="57" spans="1:28" ht="14.4" x14ac:dyDescent="0.3">
      <c r="A57" s="22">
        <v>30</v>
      </c>
      <c r="B57" s="12">
        <f t="shared" si="6"/>
        <v>37.683299999999996</v>
      </c>
      <c r="D57" s="12">
        <v>9</v>
      </c>
      <c r="E57" s="184">
        <v>7.5889999999999999E-2</v>
      </c>
      <c r="F57" s="187"/>
      <c r="G57" s="71"/>
      <c r="H57" s="71">
        <v>24.2</v>
      </c>
      <c r="I57" s="71"/>
      <c r="J57" s="184">
        <v>25.4</v>
      </c>
      <c r="K57" s="19"/>
      <c r="M57" s="26">
        <f t="shared" ref="M57:M65" si="7">(H57-H56)*$D$4</f>
        <v>-13.5</v>
      </c>
      <c r="N57" s="23"/>
      <c r="O57" s="58"/>
      <c r="P57"/>
      <c r="Q57"/>
      <c r="R57"/>
      <c r="S57" s="55"/>
      <c r="T57"/>
      <c r="U57"/>
      <c r="V57"/>
      <c r="W57"/>
      <c r="X57"/>
      <c r="Y57"/>
      <c r="Z57"/>
      <c r="AA57"/>
      <c r="AB57"/>
    </row>
    <row r="58" spans="1:28" ht="14.4" x14ac:dyDescent="0.3">
      <c r="A58" s="22">
        <v>60</v>
      </c>
      <c r="B58" s="12">
        <f t="shared" si="6"/>
        <v>35.386599999999994</v>
      </c>
      <c r="D58" s="12">
        <v>9</v>
      </c>
      <c r="E58" s="184">
        <v>7.467E-2</v>
      </c>
      <c r="F58" s="187">
        <v>24.2</v>
      </c>
      <c r="G58" s="71"/>
      <c r="H58" s="71">
        <v>24.6</v>
      </c>
      <c r="I58" s="71"/>
      <c r="J58" s="184">
        <v>25.4</v>
      </c>
      <c r="K58" s="19"/>
      <c r="M58" s="26">
        <f t="shared" si="7"/>
        <v>3.6000000000000192</v>
      </c>
      <c r="N58" s="77"/>
      <c r="O58" s="58"/>
      <c r="P58"/>
      <c r="Q58"/>
      <c r="R58"/>
      <c r="S58" s="55"/>
      <c r="T58"/>
      <c r="U58"/>
      <c r="V58"/>
      <c r="W58"/>
      <c r="X58"/>
      <c r="Y58"/>
      <c r="Z58"/>
      <c r="AA58"/>
      <c r="AB58"/>
    </row>
    <row r="59" spans="1:28" ht="14.4" x14ac:dyDescent="0.3">
      <c r="A59" s="22">
        <v>120</v>
      </c>
      <c r="B59" s="12">
        <f t="shared" si="6"/>
        <v>30.886399999999995</v>
      </c>
      <c r="C59" s="12">
        <v>9.1999999999999993</v>
      </c>
      <c r="D59" s="12">
        <v>9</v>
      </c>
      <c r="E59" s="184">
        <v>7.467E-2</v>
      </c>
      <c r="F59" s="187"/>
      <c r="G59" s="71"/>
      <c r="H59" s="71">
        <v>23.6</v>
      </c>
      <c r="I59" s="71"/>
      <c r="J59" s="184">
        <v>23.8</v>
      </c>
      <c r="K59" s="19">
        <f>((AVERAGE(F55,F58)-J59)*C59)</f>
        <v>3.2199999999999802</v>
      </c>
      <c r="M59" s="26">
        <f t="shared" si="7"/>
        <v>-9</v>
      </c>
      <c r="N59" s="77"/>
      <c r="O59" s="55"/>
      <c r="P59" s="55"/>
      <c r="Q59" s="55"/>
      <c r="R59" s="59"/>
      <c r="S59" s="59"/>
      <c r="T59"/>
      <c r="U59"/>
      <c r="V59"/>
      <c r="W59"/>
      <c r="X59"/>
      <c r="Y59"/>
      <c r="Z59"/>
      <c r="AA59"/>
      <c r="AB59"/>
    </row>
    <row r="60" spans="1:28" ht="14.4" x14ac:dyDescent="0.3">
      <c r="A60" s="22">
        <v>180</v>
      </c>
      <c r="B60" s="12">
        <f t="shared" si="6"/>
        <v>26.386199999999995</v>
      </c>
      <c r="D60" s="12">
        <v>9</v>
      </c>
      <c r="E60" s="184">
        <v>7.2160000000000002E-2</v>
      </c>
      <c r="F60" s="187"/>
      <c r="G60" s="71"/>
      <c r="H60" s="71">
        <v>23.4</v>
      </c>
      <c r="I60" s="71"/>
      <c r="J60" s="184">
        <v>23.9</v>
      </c>
      <c r="K60" s="19"/>
      <c r="M60" s="26">
        <f t="shared" si="7"/>
        <v>-1.8000000000000256</v>
      </c>
      <c r="N60" s="77"/>
      <c r="O60"/>
      <c r="P60" s="30"/>
      <c r="Q60" s="30"/>
      <c r="R60" s="59"/>
      <c r="S60" s="30"/>
      <c r="T60" s="30"/>
      <c r="U60"/>
      <c r="V60"/>
      <c r="W60"/>
      <c r="X60"/>
      <c r="Y60"/>
      <c r="Z60"/>
      <c r="AA60"/>
      <c r="AB60"/>
    </row>
    <row r="61" spans="1:28" ht="14.4" x14ac:dyDescent="0.3">
      <c r="A61" s="22">
        <v>240</v>
      </c>
      <c r="B61" s="12">
        <f t="shared" si="6"/>
        <v>22.036599999999996</v>
      </c>
      <c r="C61" s="12">
        <v>8.8000000000000007</v>
      </c>
      <c r="D61" s="12">
        <v>9</v>
      </c>
      <c r="E61" s="184">
        <v>7.2160000000000002E-2</v>
      </c>
      <c r="F61" s="187">
        <v>23</v>
      </c>
      <c r="G61" s="71"/>
      <c r="H61" s="71">
        <v>23.7</v>
      </c>
      <c r="I61" s="71"/>
      <c r="J61" s="184">
        <v>23.9</v>
      </c>
      <c r="K61" s="19">
        <f>((AVERAGE(F58,F61)-J61)*C61)</f>
        <v>-2.6399999999999753</v>
      </c>
      <c r="M61" s="26">
        <f t="shared" si="7"/>
        <v>2.7000000000000064</v>
      </c>
      <c r="N61" s="77"/>
      <c r="O61" s="30"/>
      <c r="P61" s="30"/>
      <c r="Q61" s="30"/>
      <c r="R61" s="59"/>
      <c r="S61" s="30"/>
      <c r="T61" s="30"/>
      <c r="U61"/>
      <c r="V61"/>
      <c r="W61"/>
      <c r="X61"/>
      <c r="Y61"/>
      <c r="Z61"/>
      <c r="AA61"/>
      <c r="AB61"/>
    </row>
    <row r="62" spans="1:28" ht="14.4" x14ac:dyDescent="0.3">
      <c r="A62" s="22">
        <v>300</v>
      </c>
      <c r="B62" s="12">
        <f t="shared" si="6"/>
        <v>17.686999999999998</v>
      </c>
      <c r="D62" s="12">
        <v>9</v>
      </c>
      <c r="E62" s="184">
        <v>7.2160000000000002E-2</v>
      </c>
      <c r="F62" s="187"/>
      <c r="G62" s="71"/>
      <c r="H62" s="71">
        <v>23.8</v>
      </c>
      <c r="I62" s="71"/>
      <c r="J62" s="184">
        <v>24</v>
      </c>
      <c r="K62" s="19"/>
      <c r="M62" s="26">
        <f t="shared" si="7"/>
        <v>0.90000000000001279</v>
      </c>
      <c r="N62" s="23"/>
      <c r="O62" s="30"/>
      <c r="P62" s="30"/>
      <c r="Q62" s="30"/>
      <c r="R62" s="59"/>
      <c r="S62" s="30"/>
      <c r="T62" s="30"/>
      <c r="U62" s="30"/>
      <c r="V62"/>
      <c r="W62"/>
      <c r="X62"/>
      <c r="Y62"/>
      <c r="Z62"/>
      <c r="AA62"/>
      <c r="AB62"/>
    </row>
    <row r="63" spans="1:28" ht="14.4" x14ac:dyDescent="0.3">
      <c r="A63" s="22">
        <v>360</v>
      </c>
      <c r="B63" s="12">
        <f t="shared" si="6"/>
        <v>13.337399999999999</v>
      </c>
      <c r="C63" s="12">
        <v>8.6</v>
      </c>
      <c r="D63" s="12">
        <v>9</v>
      </c>
      <c r="E63" s="184">
        <v>7.2160000000000002E-2</v>
      </c>
      <c r="F63" s="187"/>
      <c r="G63" s="71"/>
      <c r="H63" s="71">
        <v>23.3</v>
      </c>
      <c r="I63" s="71"/>
      <c r="J63" s="184">
        <v>23.8</v>
      </c>
      <c r="K63" s="19">
        <f>((F61-J63)*C63)</f>
        <v>-6.8800000000000061</v>
      </c>
      <c r="M63" s="26">
        <f t="shared" si="7"/>
        <v>-4.5</v>
      </c>
      <c r="N63" s="23"/>
      <c r="O63" s="30"/>
      <c r="P63" s="30"/>
      <c r="Q63" s="30"/>
      <c r="R63" s="59"/>
      <c r="S63" s="30"/>
      <c r="T63" s="30"/>
      <c r="U63" s="30"/>
      <c r="V63"/>
      <c r="W63" s="46"/>
      <c r="X63" s="46"/>
      <c r="Y63"/>
      <c r="Z63"/>
      <c r="AA63"/>
      <c r="AB63"/>
    </row>
    <row r="64" spans="1:28" ht="14.4" x14ac:dyDescent="0.3">
      <c r="A64" s="22">
        <v>420</v>
      </c>
      <c r="B64" s="12">
        <f t="shared" si="6"/>
        <v>8.9878</v>
      </c>
      <c r="D64" s="12">
        <v>9</v>
      </c>
      <c r="E64" s="184">
        <v>7.2160000000000002E-2</v>
      </c>
      <c r="F64" s="187"/>
      <c r="G64" s="71"/>
      <c r="H64" s="71">
        <v>23.9</v>
      </c>
      <c r="I64" s="71"/>
      <c r="J64" s="184">
        <v>24</v>
      </c>
      <c r="K64" s="19"/>
      <c r="M64" s="26">
        <f t="shared" si="7"/>
        <v>5.3999999999999808</v>
      </c>
      <c r="N64" s="23"/>
      <c r="O64" s="30"/>
      <c r="P64" s="30"/>
      <c r="Q64" s="30"/>
      <c r="R64" s="59"/>
      <c r="S64" s="30"/>
      <c r="T64" s="30"/>
      <c r="U64" s="30"/>
      <c r="V64"/>
      <c r="W64" s="46"/>
      <c r="X64" s="46"/>
      <c r="Y64"/>
      <c r="Z64"/>
      <c r="AA64"/>
      <c r="AB64"/>
    </row>
    <row r="65" spans="1:28" ht="14.4" x14ac:dyDescent="0.3">
      <c r="A65" s="31">
        <v>480</v>
      </c>
      <c r="B65" s="33">
        <v>4.75</v>
      </c>
      <c r="C65" s="33">
        <v>8.5</v>
      </c>
      <c r="D65" s="33">
        <v>9</v>
      </c>
      <c r="E65" s="188">
        <v>7.2160000000000002E-2</v>
      </c>
      <c r="F65" s="189">
        <v>23.6</v>
      </c>
      <c r="G65" s="79"/>
      <c r="H65" s="79">
        <v>23.7</v>
      </c>
      <c r="I65" s="79"/>
      <c r="J65" s="188">
        <v>23.9</v>
      </c>
      <c r="K65" s="38">
        <f>((AVERAGE(F61,F65)-J65)*C65)</f>
        <v>-5.0999999999999819</v>
      </c>
      <c r="L65" s="39"/>
      <c r="M65" s="39">
        <f t="shared" si="7"/>
        <v>-1.7999999999999936</v>
      </c>
      <c r="N65" s="34"/>
      <c r="O65" s="30"/>
      <c r="P65" s="30"/>
      <c r="Q65" s="30"/>
      <c r="R65" s="59"/>
      <c r="S65" s="30"/>
      <c r="T65" s="30"/>
      <c r="U65" s="30"/>
      <c r="V65"/>
      <c r="W65" s="46"/>
      <c r="X65" s="46"/>
      <c r="Y65"/>
      <c r="Z65"/>
      <c r="AA65"/>
      <c r="AB65"/>
    </row>
    <row r="66" spans="1:28" ht="14.4" x14ac:dyDescent="0.3">
      <c r="C66" s="12" t="s">
        <v>17</v>
      </c>
      <c r="F66" s="95"/>
      <c r="K66" s="42">
        <f>SUM(K59:K65)</f>
        <v>-11.399999999999983</v>
      </c>
      <c r="L66" s="42"/>
      <c r="M66" s="42">
        <f>SUM(M56:M65)</f>
        <v>-4.5</v>
      </c>
      <c r="N66" s="43">
        <f>K66-M66</f>
        <v>-6.8999999999999826</v>
      </c>
      <c r="O66" s="30"/>
      <c r="P66" s="30"/>
      <c r="Q66" s="30"/>
      <c r="R66" s="59"/>
      <c r="S66" s="30"/>
      <c r="T66" s="30"/>
      <c r="U66" s="30"/>
      <c r="V66"/>
      <c r="W66" s="46"/>
      <c r="X66" s="46"/>
      <c r="Y66"/>
      <c r="Z66"/>
      <c r="AA66"/>
      <c r="AB66"/>
    </row>
    <row r="67" spans="1:28" ht="14.4" x14ac:dyDescent="0.3">
      <c r="F67" s="95"/>
      <c r="K67" s="44">
        <f>(B55*F55)-(B65*F65)-(C59*J59)-(C61*J61)-(C63*J63)-(C65*J65)-((0.08*AVERAGE(F55:F65))+(0.22*AVERAGE(H55:H65))+(0.2*AVERAGE(J56:J65)))</f>
        <v>2.7520000000000753</v>
      </c>
      <c r="L67" s="214"/>
      <c r="M67" s="45">
        <f>(H65-H55)*$D$4</f>
        <v>-4.5</v>
      </c>
      <c r="O67" s="30"/>
      <c r="P67" s="30"/>
      <c r="Q67" s="30"/>
      <c r="R67" s="59"/>
      <c r="S67" s="30"/>
      <c r="T67" s="30"/>
      <c r="U67" s="30"/>
      <c r="V67"/>
      <c r="W67" s="46"/>
      <c r="X67" s="46"/>
      <c r="Y67"/>
      <c r="Z67"/>
      <c r="AA67"/>
      <c r="AB67"/>
    </row>
    <row r="68" spans="1:28" ht="14.4" x14ac:dyDescent="0.3">
      <c r="F68" s="95"/>
      <c r="N68" s="52"/>
      <c r="O68" s="30"/>
      <c r="P68" s="59"/>
      <c r="Q68" s="59"/>
      <c r="R68" s="30"/>
      <c r="S68" s="30"/>
      <c r="T68" s="59"/>
      <c r="U68" s="30"/>
      <c r="V68"/>
      <c r="W68" s="46"/>
      <c r="X68" s="46"/>
      <c r="Y68"/>
      <c r="Z68"/>
      <c r="AA68"/>
      <c r="AB68"/>
    </row>
    <row r="69" spans="1:28" s="2" customFormat="1" ht="14.4" x14ac:dyDescent="0.3">
      <c r="A69" s="1" t="s">
        <v>21</v>
      </c>
      <c r="F69" s="96"/>
      <c r="G69" s="1"/>
      <c r="H69" s="1"/>
      <c r="I69" s="1"/>
      <c r="J69" s="1"/>
      <c r="K69" s="3"/>
      <c r="L69" s="3"/>
      <c r="M69" s="3"/>
      <c r="N69" s="52"/>
      <c r="O69" s="30"/>
      <c r="P69" s="59"/>
      <c r="Q69" s="59"/>
      <c r="R69" s="30"/>
      <c r="S69" s="30"/>
      <c r="T69" s="59"/>
      <c r="U69" s="30"/>
      <c r="V69"/>
      <c r="W69" s="46"/>
      <c r="X69" s="46"/>
      <c r="Y69"/>
      <c r="Z69"/>
      <c r="AA69"/>
      <c r="AB69"/>
    </row>
    <row r="70" spans="1:28" ht="41.4" x14ac:dyDescent="0.3">
      <c r="A70" s="4" t="s">
        <v>1</v>
      </c>
      <c r="B70" s="5" t="s">
        <v>2</v>
      </c>
      <c r="C70" s="5" t="s">
        <v>3</v>
      </c>
      <c r="D70" s="5" t="s">
        <v>4</v>
      </c>
      <c r="E70" s="5" t="s">
        <v>5</v>
      </c>
      <c r="F70" s="97" t="s">
        <v>6</v>
      </c>
      <c r="G70" s="7" t="s">
        <v>7</v>
      </c>
      <c r="H70" s="7" t="s">
        <v>8</v>
      </c>
      <c r="I70" s="7" t="s">
        <v>9</v>
      </c>
      <c r="J70" s="8" t="s">
        <v>10</v>
      </c>
      <c r="K70" s="9" t="s">
        <v>11</v>
      </c>
      <c r="L70" s="69"/>
      <c r="M70" s="69"/>
      <c r="N70" s="70"/>
      <c r="O70" s="30"/>
      <c r="P70" s="59"/>
      <c r="Q70" s="59"/>
      <c r="R70" s="30"/>
      <c r="S70" s="30"/>
      <c r="T70" s="59"/>
      <c r="U70" s="30"/>
      <c r="V70"/>
      <c r="W70" s="46"/>
      <c r="X70" s="46"/>
      <c r="Y70"/>
      <c r="Z70"/>
      <c r="AA70"/>
      <c r="AB70"/>
    </row>
    <row r="71" spans="1:28" ht="14.4" x14ac:dyDescent="0.3">
      <c r="A71" s="13"/>
      <c r="B71" s="14"/>
      <c r="C71" s="14"/>
      <c r="D71" s="14"/>
      <c r="E71" s="15"/>
      <c r="F71" s="98">
        <v>6.9444444444444447E-4</v>
      </c>
      <c r="G71" s="17">
        <v>1.3888888888888889E-3</v>
      </c>
      <c r="H71" s="17">
        <v>2.0833333333333333E-3</v>
      </c>
      <c r="I71" s="17">
        <v>2.7777777777777779E-3</v>
      </c>
      <c r="J71" s="18">
        <v>3.472222222222222E-3</v>
      </c>
      <c r="K71" s="19" t="s">
        <v>12</v>
      </c>
      <c r="M71" s="26" t="s">
        <v>13</v>
      </c>
      <c r="N71" s="23" t="s">
        <v>14</v>
      </c>
      <c r="O71" s="59"/>
      <c r="P71" s="59"/>
      <c r="Q71" s="59"/>
      <c r="R71" s="30"/>
      <c r="S71" s="30"/>
      <c r="T71" s="59"/>
      <c r="U71" s="30"/>
      <c r="V71"/>
      <c r="W71" s="46"/>
      <c r="X71" s="46"/>
      <c r="Y71"/>
      <c r="Z71"/>
      <c r="AA71"/>
      <c r="AB71"/>
    </row>
    <row r="72" spans="1:28" ht="14.4" x14ac:dyDescent="0.3">
      <c r="A72" s="22">
        <v>0</v>
      </c>
      <c r="B72" s="12">
        <v>40</v>
      </c>
      <c r="C72" s="12">
        <v>0</v>
      </c>
      <c r="D72" s="12">
        <v>9</v>
      </c>
      <c r="E72" s="184">
        <v>7.5889999999999999E-2</v>
      </c>
      <c r="F72" s="88">
        <v>0</v>
      </c>
      <c r="G72" s="89"/>
      <c r="H72" s="186">
        <v>9.6</v>
      </c>
      <c r="I72" s="186"/>
      <c r="J72" s="186"/>
      <c r="K72" s="19"/>
      <c r="N72" s="23"/>
      <c r="O72"/>
      <c r="P72"/>
      <c r="Q72"/>
      <c r="R72"/>
      <c r="S72"/>
      <c r="T72"/>
      <c r="U72" s="30"/>
      <c r="V72"/>
      <c r="W72" s="46"/>
      <c r="X72" s="46"/>
      <c r="Y72"/>
      <c r="Z72"/>
      <c r="AA72"/>
      <c r="AB72"/>
    </row>
    <row r="73" spans="1:28" ht="14.4" x14ac:dyDescent="0.3">
      <c r="A73" s="22">
        <v>10</v>
      </c>
      <c r="B73" s="12">
        <f t="shared" ref="B73:B81" si="8">B72-(E72*(A73-A72))-0.02</f>
        <v>39.2211</v>
      </c>
      <c r="D73" s="12">
        <v>9</v>
      </c>
      <c r="E73" s="184">
        <v>7.5889999999999999E-2</v>
      </c>
      <c r="F73" s="90">
        <v>0</v>
      </c>
      <c r="G73" s="74"/>
      <c r="H73" s="71">
        <v>5.8</v>
      </c>
      <c r="I73" s="71"/>
      <c r="J73" s="71">
        <v>7.7</v>
      </c>
      <c r="K73" s="19"/>
      <c r="M73" s="26">
        <f>(H73-H72)*$D$4</f>
        <v>-34.199999999999996</v>
      </c>
      <c r="N73" s="23"/>
      <c r="O73" s="30"/>
      <c r="P73" s="30"/>
      <c r="Q73" s="30"/>
      <c r="R73"/>
      <c r="S73"/>
      <c r="T73"/>
      <c r="U73"/>
      <c r="V73"/>
      <c r="W73" s="46"/>
      <c r="X73" s="46"/>
      <c r="Y73"/>
      <c r="Z73"/>
      <c r="AA73"/>
      <c r="AB73"/>
    </row>
    <row r="74" spans="1:28" ht="14.4" x14ac:dyDescent="0.3">
      <c r="A74" s="22">
        <v>30</v>
      </c>
      <c r="B74" s="12">
        <f t="shared" si="8"/>
        <v>37.683299999999996</v>
      </c>
      <c r="D74" s="12">
        <v>9</v>
      </c>
      <c r="E74" s="184">
        <v>7.5889999999999999E-2</v>
      </c>
      <c r="F74" s="90">
        <v>0</v>
      </c>
      <c r="G74" s="74"/>
      <c r="H74" s="71">
        <v>6</v>
      </c>
      <c r="I74" s="71"/>
      <c r="J74" s="71">
        <v>5.0999999999999996</v>
      </c>
      <c r="K74" s="19"/>
      <c r="M74" s="26">
        <f t="shared" ref="M74:M82" si="9">(H74-H73)*$D$4</f>
        <v>1.8000000000000016</v>
      </c>
      <c r="N74" s="23"/>
      <c r="O74" s="30"/>
      <c r="P74" s="30"/>
      <c r="Q74" s="30"/>
      <c r="R74"/>
      <c r="S74"/>
      <c r="T74"/>
      <c r="U74"/>
      <c r="V74"/>
      <c r="W74" s="46"/>
      <c r="X74" s="46"/>
      <c r="Y74"/>
      <c r="Z74"/>
      <c r="AA74"/>
      <c r="AB74"/>
    </row>
    <row r="75" spans="1:28" ht="14.4" x14ac:dyDescent="0.3">
      <c r="A75" s="22">
        <v>60</v>
      </c>
      <c r="B75" s="12">
        <f t="shared" si="8"/>
        <v>35.386599999999994</v>
      </c>
      <c r="D75" s="12">
        <v>9</v>
      </c>
      <c r="E75" s="184">
        <v>7.467E-2</v>
      </c>
      <c r="F75" s="88">
        <v>0</v>
      </c>
      <c r="G75" s="89"/>
      <c r="H75" s="71">
        <v>4.7</v>
      </c>
      <c r="I75" s="71"/>
      <c r="J75" s="71">
        <v>4.4000000000000004</v>
      </c>
      <c r="K75" s="19"/>
      <c r="M75" s="26">
        <f t="shared" si="9"/>
        <v>-11.7</v>
      </c>
      <c r="N75" s="77"/>
      <c r="O75" s="30"/>
      <c r="P75" s="30"/>
      <c r="Q75" s="30"/>
      <c r="R75"/>
      <c r="S75"/>
      <c r="T75"/>
      <c r="U75"/>
      <c r="V75"/>
      <c r="W75" s="46"/>
      <c r="X75" s="46"/>
      <c r="Y75"/>
      <c r="Z75"/>
      <c r="AA75"/>
      <c r="AB75"/>
    </row>
    <row r="76" spans="1:28" ht="14.4" x14ac:dyDescent="0.3">
      <c r="A76" s="22">
        <v>120</v>
      </c>
      <c r="B76" s="12">
        <f t="shared" si="8"/>
        <v>30.886399999999995</v>
      </c>
      <c r="C76" s="12">
        <v>9.1999999999999993</v>
      </c>
      <c r="D76" s="12">
        <v>9</v>
      </c>
      <c r="E76" s="184">
        <v>7.467E-2</v>
      </c>
      <c r="F76" s="90">
        <v>0</v>
      </c>
      <c r="G76" s="74"/>
      <c r="H76" s="71">
        <v>3.6</v>
      </c>
      <c r="I76" s="71"/>
      <c r="J76" s="71">
        <v>3.7</v>
      </c>
      <c r="K76" s="19">
        <f>((AVERAGE(F72,F75)-J76)*C76)</f>
        <v>-34.04</v>
      </c>
      <c r="M76" s="26">
        <f t="shared" si="9"/>
        <v>-9.9</v>
      </c>
      <c r="N76" s="77"/>
      <c r="O76" s="30"/>
      <c r="P76" s="30"/>
      <c r="Q76" s="30"/>
      <c r="R76"/>
      <c r="S76"/>
      <c r="T76"/>
      <c r="U76" s="30"/>
      <c r="V76"/>
      <c r="W76" s="46"/>
      <c r="X76" s="46"/>
      <c r="Y76"/>
      <c r="Z76"/>
      <c r="AA76"/>
      <c r="AB76"/>
    </row>
    <row r="77" spans="1:28" ht="14.4" x14ac:dyDescent="0.3">
      <c r="A77" s="22">
        <v>180</v>
      </c>
      <c r="B77" s="12">
        <f t="shared" si="8"/>
        <v>26.386199999999995</v>
      </c>
      <c r="D77" s="12">
        <v>9</v>
      </c>
      <c r="E77" s="184">
        <v>7.2160000000000002E-2</v>
      </c>
      <c r="F77" s="90">
        <v>0</v>
      </c>
      <c r="G77" s="74"/>
      <c r="H77" s="71">
        <v>2.7</v>
      </c>
      <c r="I77" s="71"/>
      <c r="J77" s="71">
        <v>2</v>
      </c>
      <c r="K77" s="19"/>
      <c r="M77" s="26">
        <f t="shared" si="9"/>
        <v>-8.1</v>
      </c>
      <c r="N77" s="77"/>
      <c r="O77" s="30"/>
      <c r="P77" s="30"/>
      <c r="Q77" s="30"/>
      <c r="R77"/>
      <c r="S77"/>
      <c r="T77"/>
      <c r="U77"/>
      <c r="V77"/>
      <c r="W77" s="46"/>
      <c r="X77" s="46"/>
      <c r="Y77"/>
      <c r="Z77"/>
      <c r="AA77"/>
      <c r="AB77"/>
    </row>
    <row r="78" spans="1:28" ht="14.4" x14ac:dyDescent="0.3">
      <c r="A78" s="22">
        <v>240</v>
      </c>
      <c r="B78" s="12">
        <f t="shared" si="8"/>
        <v>22.036599999999996</v>
      </c>
      <c r="C78" s="12">
        <v>8.8000000000000007</v>
      </c>
      <c r="D78" s="12">
        <v>9</v>
      </c>
      <c r="E78" s="184">
        <v>7.2160000000000002E-2</v>
      </c>
      <c r="F78" s="88">
        <v>0</v>
      </c>
      <c r="G78" s="89"/>
      <c r="H78" s="71">
        <v>2.5</v>
      </c>
      <c r="I78" s="71"/>
      <c r="J78" s="71">
        <v>1.8</v>
      </c>
      <c r="K78" s="19">
        <f>((AVERAGE(F75,F78)-J78)*C78)</f>
        <v>-15.840000000000002</v>
      </c>
      <c r="M78" s="26">
        <f t="shared" si="9"/>
        <v>-1.8000000000000016</v>
      </c>
      <c r="N78" s="77"/>
      <c r="O78" s="30"/>
      <c r="P78" s="30"/>
      <c r="Q78" s="30"/>
      <c r="R78"/>
      <c r="S78"/>
      <c r="T78"/>
      <c r="U78"/>
      <c r="V78"/>
      <c r="W78" s="46"/>
      <c r="X78" s="46"/>
      <c r="Y78"/>
      <c r="Z78"/>
      <c r="AA78"/>
      <c r="AB78"/>
    </row>
    <row r="79" spans="1:28" ht="14.4" x14ac:dyDescent="0.3">
      <c r="A79" s="22">
        <v>300</v>
      </c>
      <c r="B79" s="12">
        <f t="shared" si="8"/>
        <v>17.686999999999998</v>
      </c>
      <c r="D79" s="12">
        <v>9</v>
      </c>
      <c r="E79" s="184">
        <v>7.2160000000000002E-2</v>
      </c>
      <c r="F79" s="90">
        <v>0</v>
      </c>
      <c r="G79" s="74"/>
      <c r="H79" s="71">
        <v>2.8</v>
      </c>
      <c r="I79" s="71"/>
      <c r="J79" s="71">
        <v>2.6</v>
      </c>
      <c r="K79" s="19"/>
      <c r="M79" s="26">
        <f t="shared" si="9"/>
        <v>2.6999999999999984</v>
      </c>
      <c r="N79" s="23"/>
      <c r="O79" s="30"/>
      <c r="P79" s="30"/>
      <c r="Q79" s="30"/>
      <c r="R79"/>
      <c r="S79"/>
      <c r="T79"/>
      <c r="U79"/>
      <c r="V79"/>
      <c r="W79" s="46"/>
      <c r="X79" s="46"/>
      <c r="Y79"/>
      <c r="Z79"/>
      <c r="AA79"/>
      <c r="AB79"/>
    </row>
    <row r="80" spans="1:28" ht="14.4" x14ac:dyDescent="0.3">
      <c r="A80" s="22">
        <v>360</v>
      </c>
      <c r="B80" s="12">
        <f t="shared" si="8"/>
        <v>13.337399999999999</v>
      </c>
      <c r="C80" s="12">
        <v>8.6</v>
      </c>
      <c r="D80" s="12">
        <v>9</v>
      </c>
      <c r="E80" s="184">
        <v>7.2160000000000002E-2</v>
      </c>
      <c r="F80" s="90">
        <v>0</v>
      </c>
      <c r="G80" s="74"/>
      <c r="H80" s="71">
        <v>2</v>
      </c>
      <c r="I80" s="71"/>
      <c r="J80" s="71">
        <v>1.4</v>
      </c>
      <c r="K80" s="19">
        <f>((F78-J80)*C80)</f>
        <v>-12.04</v>
      </c>
      <c r="M80" s="26">
        <f t="shared" si="9"/>
        <v>-7.1999999999999984</v>
      </c>
      <c r="N80" s="23"/>
    </row>
    <row r="81" spans="1:27" ht="14.4" x14ac:dyDescent="0.3">
      <c r="A81" s="22">
        <v>420</v>
      </c>
      <c r="B81" s="12">
        <f t="shared" si="8"/>
        <v>8.9878</v>
      </c>
      <c r="D81" s="12">
        <v>9</v>
      </c>
      <c r="E81" s="184">
        <v>7.2160000000000002E-2</v>
      </c>
      <c r="F81" s="90">
        <v>0</v>
      </c>
      <c r="G81" s="74"/>
      <c r="H81" s="71">
        <v>1.9</v>
      </c>
      <c r="I81" s="71"/>
      <c r="J81" s="71">
        <v>1.1000000000000001</v>
      </c>
      <c r="K81" s="19"/>
      <c r="M81" s="26">
        <f t="shared" si="9"/>
        <v>-0.9000000000000008</v>
      </c>
      <c r="N81" s="23"/>
      <c r="O81" s="30"/>
      <c r="P81" s="30"/>
      <c r="Q81"/>
      <c r="R81"/>
      <c r="S81"/>
      <c r="T81"/>
      <c r="U81"/>
      <c r="V81" s="46"/>
      <c r="W81" s="46"/>
      <c r="X81"/>
      <c r="Y81"/>
      <c r="Z81"/>
      <c r="AA81"/>
    </row>
    <row r="82" spans="1:27" ht="14.4" x14ac:dyDescent="0.3">
      <c r="A82" s="31">
        <v>480</v>
      </c>
      <c r="B82" s="33">
        <v>4.75</v>
      </c>
      <c r="C82" s="33">
        <v>8.5</v>
      </c>
      <c r="D82" s="33">
        <v>9</v>
      </c>
      <c r="E82" s="188">
        <v>7.2160000000000002E-2</v>
      </c>
      <c r="F82" s="92">
        <v>0</v>
      </c>
      <c r="G82" s="93"/>
      <c r="H82" s="79">
        <v>1.9</v>
      </c>
      <c r="I82" s="79"/>
      <c r="J82" s="79">
        <v>1.1000000000000001</v>
      </c>
      <c r="K82" s="38">
        <f>((AVERAGE(F78,F82)-J82)*C82)</f>
        <v>-9.3500000000000014</v>
      </c>
      <c r="L82" s="39"/>
      <c r="M82" s="39">
        <f t="shared" si="9"/>
        <v>0</v>
      </c>
      <c r="N82" s="34"/>
      <c r="O82" s="30"/>
      <c r="P82" s="30"/>
      <c r="Q82"/>
      <c r="R82"/>
      <c r="S82"/>
      <c r="T82"/>
      <c r="U82"/>
      <c r="V82" s="46"/>
      <c r="W82" s="46"/>
      <c r="X82"/>
      <c r="Y82"/>
      <c r="Z82"/>
      <c r="AA82"/>
    </row>
    <row r="83" spans="1:27" x14ac:dyDescent="0.3">
      <c r="C83" s="12" t="s">
        <v>17</v>
      </c>
      <c r="K83" s="42">
        <f>SUM(K76:K82)</f>
        <v>-71.27000000000001</v>
      </c>
      <c r="L83" s="42"/>
      <c r="M83" s="42">
        <f>SUM(M73:M82)</f>
        <v>-69.300000000000011</v>
      </c>
      <c r="N83" s="43">
        <f>K83-M83</f>
        <v>-1.9699999999999989</v>
      </c>
    </row>
    <row r="84" spans="1:27" x14ac:dyDescent="0.3">
      <c r="K84" s="44">
        <f>(B72*F72)-(B82*F82)-(C76*J76)-(C78*J78)-(C80*J80)-(C82*J82)-((0.08*AVERAGE(F72:F82))+(0.22*AVERAGE(H72:H82))+(0.2*AVERAGE(J73:J82)))</f>
        <v>-72.75800000000001</v>
      </c>
      <c r="L84" s="214"/>
      <c r="M84" s="45">
        <f>(H82-H72)*$D$4</f>
        <v>-69.3</v>
      </c>
    </row>
    <row r="86" spans="1:27" s="2" customFormat="1" x14ac:dyDescent="0.3">
      <c r="A86" s="1" t="s">
        <v>22</v>
      </c>
      <c r="G86" s="1"/>
      <c r="H86" s="1"/>
      <c r="I86" s="1"/>
      <c r="J86" s="1"/>
      <c r="K86" s="3"/>
      <c r="L86" s="3"/>
      <c r="M86" s="3"/>
    </row>
    <row r="87" spans="1:27" ht="41.4" x14ac:dyDescent="0.3">
      <c r="A87" s="4" t="s">
        <v>1</v>
      </c>
      <c r="B87" s="5" t="s">
        <v>2</v>
      </c>
      <c r="C87" s="5" t="s">
        <v>3</v>
      </c>
      <c r="D87" s="5" t="s">
        <v>4</v>
      </c>
      <c r="E87" s="5" t="s">
        <v>5</v>
      </c>
      <c r="F87" s="6" t="s">
        <v>6</v>
      </c>
      <c r="G87" s="7" t="s">
        <v>7</v>
      </c>
      <c r="H87" s="7" t="s">
        <v>8</v>
      </c>
      <c r="I87" s="7" t="s">
        <v>9</v>
      </c>
      <c r="J87" s="8" t="s">
        <v>10</v>
      </c>
      <c r="K87" s="9" t="s">
        <v>11</v>
      </c>
      <c r="L87" s="69"/>
      <c r="M87" s="69"/>
      <c r="N87" s="70"/>
    </row>
    <row r="88" spans="1:27" x14ac:dyDescent="0.3">
      <c r="A88" s="13"/>
      <c r="B88" s="14"/>
      <c r="C88" s="14"/>
      <c r="D88" s="14"/>
      <c r="E88" s="15"/>
      <c r="F88" s="16">
        <v>6.9444444444444447E-4</v>
      </c>
      <c r="G88" s="17">
        <v>1.3888888888888889E-3</v>
      </c>
      <c r="H88" s="17">
        <v>2.0833333333333333E-3</v>
      </c>
      <c r="I88" s="17">
        <v>2.7777777777777779E-3</v>
      </c>
      <c r="J88" s="18">
        <v>3.472222222222222E-3</v>
      </c>
      <c r="K88" s="19" t="s">
        <v>12</v>
      </c>
      <c r="M88" s="26" t="s">
        <v>13</v>
      </c>
      <c r="N88" s="23" t="s">
        <v>14</v>
      </c>
    </row>
    <row r="89" spans="1:27" ht="14.4" x14ac:dyDescent="0.3">
      <c r="A89" s="22">
        <v>0</v>
      </c>
      <c r="B89" s="12">
        <v>40</v>
      </c>
      <c r="C89" s="12">
        <v>0</v>
      </c>
      <c r="D89" s="12">
        <v>9</v>
      </c>
      <c r="E89" s="184">
        <v>7.5889999999999999E-2</v>
      </c>
      <c r="F89" s="185">
        <v>1.31</v>
      </c>
      <c r="G89" s="186"/>
      <c r="H89" s="186">
        <v>1.68</v>
      </c>
      <c r="I89" s="186"/>
      <c r="J89" s="190"/>
      <c r="K89" s="19"/>
      <c r="N89" s="23"/>
    </row>
    <row r="90" spans="1:27" ht="14.4" x14ac:dyDescent="0.3">
      <c r="A90" s="22">
        <v>10</v>
      </c>
      <c r="B90" s="12">
        <f t="shared" ref="B90:B98" si="10">B89-(E89*(A90-A89))-0.02</f>
        <v>39.2211</v>
      </c>
      <c r="D90" s="12">
        <v>9</v>
      </c>
      <c r="E90" s="184">
        <v>7.5889999999999999E-2</v>
      </c>
      <c r="F90" s="187"/>
      <c r="G90" s="71"/>
      <c r="H90" s="71">
        <v>0.91</v>
      </c>
      <c r="I90" s="71"/>
      <c r="J90" s="184">
        <v>1.38</v>
      </c>
      <c r="K90" s="19"/>
      <c r="M90" s="26">
        <f>(H90-H89)*$D$4</f>
        <v>-6.9299999999999988</v>
      </c>
      <c r="N90" s="23"/>
    </row>
    <row r="91" spans="1:27" ht="14.4" x14ac:dyDescent="0.3">
      <c r="A91" s="22">
        <v>30</v>
      </c>
      <c r="B91" s="12">
        <f t="shared" si="10"/>
        <v>37.683299999999996</v>
      </c>
      <c r="D91" s="12">
        <v>9</v>
      </c>
      <c r="E91" s="184">
        <v>7.5889999999999999E-2</v>
      </c>
      <c r="F91" s="187"/>
      <c r="G91" s="71"/>
      <c r="H91" s="71">
        <v>1.41</v>
      </c>
      <c r="I91" s="71"/>
      <c r="J91" s="184">
        <v>1.1499999999999999</v>
      </c>
      <c r="K91" s="19"/>
      <c r="M91" s="26">
        <f t="shared" ref="M91:M99" si="11">(H91-H90)*$D$4</f>
        <v>4.4999999999999991</v>
      </c>
      <c r="N91" s="23"/>
    </row>
    <row r="92" spans="1:27" ht="14.4" x14ac:dyDescent="0.3">
      <c r="A92" s="22">
        <v>60</v>
      </c>
      <c r="B92" s="12">
        <f t="shared" si="10"/>
        <v>35.386599999999994</v>
      </c>
      <c r="D92" s="12">
        <v>9</v>
      </c>
      <c r="E92" s="184">
        <v>7.467E-2</v>
      </c>
      <c r="F92" s="187">
        <v>1.26</v>
      </c>
      <c r="G92" s="71"/>
      <c r="H92" s="71">
        <v>1.34</v>
      </c>
      <c r="I92" s="71"/>
      <c r="J92" s="184">
        <v>1.2</v>
      </c>
      <c r="K92" s="19"/>
      <c r="M92" s="26">
        <f t="shared" si="11"/>
        <v>-0.62999999999999856</v>
      </c>
      <c r="N92" s="77"/>
    </row>
    <row r="93" spans="1:27" ht="14.4" x14ac:dyDescent="0.3">
      <c r="A93" s="22">
        <v>120</v>
      </c>
      <c r="B93" s="12">
        <f t="shared" si="10"/>
        <v>30.886399999999995</v>
      </c>
      <c r="C93" s="12">
        <v>9.1999999999999993</v>
      </c>
      <c r="D93" s="12">
        <v>9</v>
      </c>
      <c r="E93" s="184">
        <v>7.467E-2</v>
      </c>
      <c r="F93" s="187"/>
      <c r="G93" s="71"/>
      <c r="H93" s="71">
        <v>1.35</v>
      </c>
      <c r="I93" s="71"/>
      <c r="J93" s="184">
        <v>1.28</v>
      </c>
      <c r="K93" s="19">
        <f>((AVERAGE(F89,F92)-J93)*C93)</f>
        <v>4.6000000000001061E-2</v>
      </c>
      <c r="M93" s="26">
        <f t="shared" si="11"/>
        <v>9.000000000000008E-2</v>
      </c>
      <c r="N93" s="77"/>
    </row>
    <row r="94" spans="1:27" ht="14.4" x14ac:dyDescent="0.3">
      <c r="A94" s="22">
        <v>180</v>
      </c>
      <c r="B94" s="12">
        <f t="shared" si="10"/>
        <v>26.386199999999995</v>
      </c>
      <c r="D94" s="12">
        <v>9</v>
      </c>
      <c r="E94" s="184">
        <v>7.2160000000000002E-2</v>
      </c>
      <c r="F94" s="187"/>
      <c r="G94" s="71"/>
      <c r="H94" s="71">
        <v>1.36</v>
      </c>
      <c r="I94" s="71"/>
      <c r="J94" s="184">
        <v>1.33</v>
      </c>
      <c r="K94" s="19"/>
      <c r="M94" s="26">
        <f t="shared" si="11"/>
        <v>9.000000000000008E-2</v>
      </c>
      <c r="N94" s="77"/>
    </row>
    <row r="95" spans="1:27" ht="14.4" x14ac:dyDescent="0.3">
      <c r="A95" s="22">
        <v>240</v>
      </c>
      <c r="B95" s="12">
        <f t="shared" si="10"/>
        <v>22.036599999999996</v>
      </c>
      <c r="C95" s="12">
        <v>8.8000000000000007</v>
      </c>
      <c r="D95" s="12">
        <v>9</v>
      </c>
      <c r="E95" s="184">
        <v>7.2160000000000002E-2</v>
      </c>
      <c r="F95" s="187">
        <v>1.3</v>
      </c>
      <c r="G95" s="71"/>
      <c r="H95" s="71">
        <v>1.37</v>
      </c>
      <c r="I95" s="71"/>
      <c r="J95" s="184">
        <v>1.34</v>
      </c>
      <c r="K95" s="19">
        <f>((AVERAGE(F92,F95)-J95)*C95)</f>
        <v>-0.52800000000000047</v>
      </c>
      <c r="M95" s="26">
        <f t="shared" si="11"/>
        <v>9.000000000000008E-2</v>
      </c>
      <c r="N95" s="77"/>
    </row>
    <row r="96" spans="1:27" ht="14.4" x14ac:dyDescent="0.3">
      <c r="A96" s="22">
        <v>300</v>
      </c>
      <c r="B96" s="12">
        <f t="shared" si="10"/>
        <v>17.686999999999998</v>
      </c>
      <c r="D96" s="12">
        <v>9</v>
      </c>
      <c r="E96" s="184">
        <v>7.2160000000000002E-2</v>
      </c>
      <c r="F96" s="187"/>
      <c r="G96" s="71"/>
      <c r="H96" s="71">
        <v>1.37</v>
      </c>
      <c r="I96" s="71"/>
      <c r="J96" s="184">
        <v>1.36</v>
      </c>
      <c r="K96" s="19"/>
      <c r="M96" s="26">
        <f t="shared" si="11"/>
        <v>0</v>
      </c>
      <c r="N96" s="23"/>
    </row>
    <row r="97" spans="1:14" ht="14.4" x14ac:dyDescent="0.3">
      <c r="A97" s="22">
        <v>360</v>
      </c>
      <c r="B97" s="12">
        <f t="shared" si="10"/>
        <v>13.337399999999999</v>
      </c>
      <c r="C97" s="12">
        <v>8.6</v>
      </c>
      <c r="D97" s="12">
        <v>9</v>
      </c>
      <c r="E97" s="184">
        <v>7.2160000000000002E-2</v>
      </c>
      <c r="F97" s="187"/>
      <c r="G97" s="71"/>
      <c r="H97" s="71">
        <v>1.35</v>
      </c>
      <c r="I97" s="71"/>
      <c r="J97" s="184">
        <v>1.32</v>
      </c>
      <c r="K97" s="19">
        <f>((F95-J97)*C97)</f>
        <v>-0.17200000000000015</v>
      </c>
      <c r="M97" s="26">
        <f t="shared" si="11"/>
        <v>-0.18000000000000016</v>
      </c>
      <c r="N97" s="23"/>
    </row>
    <row r="98" spans="1:14" ht="14.4" x14ac:dyDescent="0.3">
      <c r="A98" s="22">
        <v>420</v>
      </c>
      <c r="B98" s="12">
        <f t="shared" si="10"/>
        <v>8.9878</v>
      </c>
      <c r="D98" s="12">
        <v>9</v>
      </c>
      <c r="E98" s="184">
        <v>7.2160000000000002E-2</v>
      </c>
      <c r="F98" s="187"/>
      <c r="G98" s="71"/>
      <c r="H98" s="71">
        <v>1.33</v>
      </c>
      <c r="I98" s="71"/>
      <c r="J98" s="184">
        <v>1.33</v>
      </c>
      <c r="K98" s="19"/>
      <c r="M98" s="26">
        <f t="shared" si="11"/>
        <v>-0.18000000000000016</v>
      </c>
      <c r="N98" s="23"/>
    </row>
    <row r="99" spans="1:14" ht="14.4" x14ac:dyDescent="0.3">
      <c r="A99" s="31">
        <v>480</v>
      </c>
      <c r="B99" s="33">
        <v>4.75</v>
      </c>
      <c r="C99" s="33">
        <v>8.5</v>
      </c>
      <c r="D99" s="33">
        <v>9</v>
      </c>
      <c r="E99" s="188">
        <v>7.2160000000000002E-2</v>
      </c>
      <c r="F99" s="189">
        <v>1.32</v>
      </c>
      <c r="G99" s="79"/>
      <c r="H99" s="79">
        <v>1.35</v>
      </c>
      <c r="I99" s="79"/>
      <c r="J99" s="188">
        <v>1.33</v>
      </c>
      <c r="K99" s="38">
        <f>((AVERAGE(F95,F99)-J99)*C99)</f>
        <v>-0.17000000000000015</v>
      </c>
      <c r="L99" s="39"/>
      <c r="M99" s="39">
        <f t="shared" si="11"/>
        <v>0.18000000000000016</v>
      </c>
      <c r="N99" s="34"/>
    </row>
    <row r="100" spans="1:14" x14ac:dyDescent="0.3">
      <c r="C100" s="12" t="s">
        <v>17</v>
      </c>
      <c r="F100" s="26"/>
      <c r="K100" s="42">
        <f>SUM(K93:K99)</f>
        <v>-0.82399999999999973</v>
      </c>
      <c r="L100" s="42"/>
      <c r="M100" s="42">
        <f>SUM(M90:M99)</f>
        <v>-2.9699999999999984</v>
      </c>
      <c r="N100" s="43">
        <f>K100-M100</f>
        <v>2.1459999999999986</v>
      </c>
    </row>
    <row r="101" spans="1:14" x14ac:dyDescent="0.3">
      <c r="F101" s="26"/>
      <c r="K101" s="44">
        <f>(B89*F89)-(B99*F99)-(C93*J93)-(C95*J95)-(C97*J97)-(C99*J99)-((0.08*AVERAGE(F89:F99))+(0.22*AVERAGE(H89:H99))+(0.2*AVERAGE(J90:J99)))</f>
        <v>-0.75560000000000249</v>
      </c>
      <c r="L101" s="214"/>
      <c r="M101" s="45">
        <f>(H99-H89)*$D$4</f>
        <v>-2.9699999999999989</v>
      </c>
    </row>
    <row r="102" spans="1:14" x14ac:dyDescent="0.3">
      <c r="F102" s="26"/>
    </row>
    <row r="103" spans="1:14" s="2" customFormat="1" x14ac:dyDescent="0.3">
      <c r="A103" s="1" t="s">
        <v>23</v>
      </c>
      <c r="F103" s="3"/>
      <c r="G103" s="1"/>
      <c r="H103" s="1"/>
      <c r="I103" s="1"/>
      <c r="J103" s="1"/>
      <c r="K103" s="3"/>
      <c r="L103" s="3"/>
      <c r="M103" s="3"/>
    </row>
    <row r="104" spans="1:14" ht="41.4" x14ac:dyDescent="0.3">
      <c r="A104" s="4" t="s">
        <v>1</v>
      </c>
      <c r="B104" s="5" t="s">
        <v>2</v>
      </c>
      <c r="C104" s="5" t="s">
        <v>3</v>
      </c>
      <c r="D104" s="5" t="s">
        <v>4</v>
      </c>
      <c r="E104" s="5" t="s">
        <v>5</v>
      </c>
      <c r="F104" s="105" t="s">
        <v>6</v>
      </c>
      <c r="G104" s="7" t="s">
        <v>7</v>
      </c>
      <c r="H104" s="7" t="s">
        <v>8</v>
      </c>
      <c r="I104" s="7" t="s">
        <v>9</v>
      </c>
      <c r="J104" s="8" t="s">
        <v>10</v>
      </c>
      <c r="K104" s="9" t="s">
        <v>11</v>
      </c>
      <c r="L104" s="69"/>
      <c r="M104" s="69"/>
      <c r="N104" s="70"/>
    </row>
    <row r="105" spans="1:14" x14ac:dyDescent="0.3">
      <c r="A105" s="13"/>
      <c r="B105" s="14"/>
      <c r="C105" s="14"/>
      <c r="D105" s="14"/>
      <c r="E105" s="15"/>
      <c r="F105" s="106">
        <v>6.9444444444444447E-4</v>
      </c>
      <c r="G105" s="17">
        <v>1.3888888888888889E-3</v>
      </c>
      <c r="H105" s="17">
        <v>2.0833333333333333E-3</v>
      </c>
      <c r="I105" s="17">
        <v>2.7777777777777779E-3</v>
      </c>
      <c r="J105" s="18">
        <v>3.472222222222222E-3</v>
      </c>
      <c r="K105" s="19" t="s">
        <v>12</v>
      </c>
      <c r="M105" s="26" t="s">
        <v>13</v>
      </c>
      <c r="N105" s="23" t="s">
        <v>14</v>
      </c>
    </row>
    <row r="106" spans="1:14" ht="14.4" x14ac:dyDescent="0.3">
      <c r="A106" s="22">
        <v>0</v>
      </c>
      <c r="B106" s="12">
        <v>40</v>
      </c>
      <c r="C106" s="12">
        <v>0</v>
      </c>
      <c r="D106" s="12">
        <v>9</v>
      </c>
      <c r="E106" s="184">
        <v>7.5889999999999999E-2</v>
      </c>
      <c r="F106" s="186">
        <v>0.47</v>
      </c>
      <c r="G106" s="186"/>
      <c r="H106" s="186">
        <v>0.23</v>
      </c>
      <c r="I106" s="186"/>
      <c r="J106" s="186"/>
      <c r="K106" s="19"/>
      <c r="N106" s="23"/>
    </row>
    <row r="107" spans="1:14" ht="14.4" x14ac:dyDescent="0.3">
      <c r="A107" s="22">
        <v>10</v>
      </c>
      <c r="B107" s="12">
        <f t="shared" ref="B107:B115" si="12">B106-(E106*(A107-A106))-0.02</f>
        <v>39.2211</v>
      </c>
      <c r="D107" s="12">
        <v>9</v>
      </c>
      <c r="E107" s="184">
        <v>7.5889999999999999E-2</v>
      </c>
      <c r="F107" s="71"/>
      <c r="G107" s="71"/>
      <c r="H107" s="71">
        <v>0.23</v>
      </c>
      <c r="I107" s="71"/>
      <c r="J107" s="71">
        <v>0.25</v>
      </c>
      <c r="K107" s="19"/>
      <c r="M107" s="26">
        <f>(H107-H106)*$D$4</f>
        <v>0</v>
      </c>
      <c r="N107" s="23"/>
    </row>
    <row r="108" spans="1:14" ht="14.4" x14ac:dyDescent="0.3">
      <c r="A108" s="22">
        <v>30</v>
      </c>
      <c r="B108" s="12">
        <f t="shared" si="12"/>
        <v>37.683299999999996</v>
      </c>
      <c r="D108" s="12">
        <v>9</v>
      </c>
      <c r="E108" s="184">
        <v>7.5889999999999999E-2</v>
      </c>
      <c r="F108" s="71"/>
      <c r="G108" s="71"/>
      <c r="H108" s="71">
        <v>0.3</v>
      </c>
      <c r="I108" s="71"/>
      <c r="J108" s="71">
        <v>0.28000000000000003</v>
      </c>
      <c r="K108" s="19"/>
      <c r="M108" s="26">
        <f t="shared" ref="M108:M116" si="13">(H108-H107)*$D$4</f>
        <v>0.62999999999999978</v>
      </c>
      <c r="N108" s="23"/>
    </row>
    <row r="109" spans="1:14" ht="14.4" x14ac:dyDescent="0.3">
      <c r="A109" s="22">
        <v>60</v>
      </c>
      <c r="B109" s="12">
        <f t="shared" si="12"/>
        <v>35.386599999999994</v>
      </c>
      <c r="D109" s="12">
        <v>9</v>
      </c>
      <c r="E109" s="184">
        <v>7.467E-2</v>
      </c>
      <c r="F109" s="71">
        <v>0.48</v>
      </c>
      <c r="G109" s="71"/>
      <c r="H109" s="71">
        <v>0.34</v>
      </c>
      <c r="I109" s="71"/>
      <c r="J109" s="71">
        <v>0.32</v>
      </c>
      <c r="K109" s="19"/>
      <c r="M109" s="26">
        <f t="shared" si="13"/>
        <v>0.36000000000000032</v>
      </c>
      <c r="N109" s="77"/>
    </row>
    <row r="110" spans="1:14" ht="14.4" x14ac:dyDescent="0.3">
      <c r="A110" s="22">
        <v>120</v>
      </c>
      <c r="B110" s="12">
        <f t="shared" si="12"/>
        <v>30.886399999999995</v>
      </c>
      <c r="C110" s="12">
        <v>9.1999999999999993</v>
      </c>
      <c r="D110" s="12">
        <v>9</v>
      </c>
      <c r="E110" s="184">
        <v>7.467E-2</v>
      </c>
      <c r="F110" s="71"/>
      <c r="G110" s="71"/>
      <c r="H110" s="71">
        <v>0.38</v>
      </c>
      <c r="I110" s="71"/>
      <c r="J110" s="71">
        <v>0.35</v>
      </c>
      <c r="K110" s="19">
        <f>((AVERAGE(F106,F109)-J110)*C110)</f>
        <v>1.1499999999999999</v>
      </c>
      <c r="M110" s="26">
        <f t="shared" si="13"/>
        <v>0.35999999999999982</v>
      </c>
      <c r="N110" s="77"/>
    </row>
    <row r="111" spans="1:14" ht="14.4" x14ac:dyDescent="0.3">
      <c r="A111" s="22">
        <v>180</v>
      </c>
      <c r="B111" s="12">
        <f t="shared" si="12"/>
        <v>26.386199999999995</v>
      </c>
      <c r="D111" s="12">
        <v>9</v>
      </c>
      <c r="E111" s="184">
        <v>7.2160000000000002E-2</v>
      </c>
      <c r="F111" s="71"/>
      <c r="G111" s="71"/>
      <c r="H111" s="71">
        <v>0.4</v>
      </c>
      <c r="I111" s="71"/>
      <c r="J111" s="71">
        <v>0.42</v>
      </c>
      <c r="K111" s="19"/>
      <c r="M111" s="26">
        <f t="shared" si="13"/>
        <v>0.18000000000000016</v>
      </c>
      <c r="N111" s="77"/>
    </row>
    <row r="112" spans="1:14" ht="14.4" x14ac:dyDescent="0.3">
      <c r="A112" s="22">
        <v>240</v>
      </c>
      <c r="B112" s="12">
        <f t="shared" si="12"/>
        <v>22.036599999999996</v>
      </c>
      <c r="C112" s="12">
        <v>8.8000000000000007</v>
      </c>
      <c r="D112" s="12">
        <v>9</v>
      </c>
      <c r="E112" s="184">
        <v>7.2160000000000002E-2</v>
      </c>
      <c r="F112" s="71">
        <v>0.48</v>
      </c>
      <c r="G112" s="71"/>
      <c r="H112" s="71">
        <v>0.42</v>
      </c>
      <c r="I112" s="71"/>
      <c r="J112" s="71">
        <v>0.43</v>
      </c>
      <c r="K112" s="19">
        <f>((AVERAGE(F109,F112)-J112)*C112)</f>
        <v>0.43999999999999995</v>
      </c>
      <c r="M112" s="26">
        <f t="shared" si="13"/>
        <v>0.17999999999999966</v>
      </c>
      <c r="N112" s="77"/>
    </row>
    <row r="113" spans="1:14" ht="14.4" x14ac:dyDescent="0.3">
      <c r="A113" s="22">
        <v>300</v>
      </c>
      <c r="B113" s="12">
        <f t="shared" si="12"/>
        <v>17.686999999999998</v>
      </c>
      <c r="D113" s="12">
        <v>9</v>
      </c>
      <c r="E113" s="184">
        <v>7.2160000000000002E-2</v>
      </c>
      <c r="F113" s="71"/>
      <c r="G113" s="71"/>
      <c r="H113" s="71">
        <v>0.41</v>
      </c>
      <c r="I113" s="71"/>
      <c r="J113" s="71">
        <v>0.42</v>
      </c>
      <c r="K113" s="19"/>
      <c r="M113" s="26">
        <f t="shared" si="13"/>
        <v>-9.000000000000008E-2</v>
      </c>
      <c r="N113" s="23"/>
    </row>
    <row r="114" spans="1:14" ht="14.4" x14ac:dyDescent="0.3">
      <c r="A114" s="22">
        <v>360</v>
      </c>
      <c r="B114" s="12">
        <f t="shared" si="12"/>
        <v>13.337399999999999</v>
      </c>
      <c r="C114" s="12">
        <v>8.6</v>
      </c>
      <c r="D114" s="12">
        <v>9</v>
      </c>
      <c r="E114" s="184">
        <v>7.2160000000000002E-2</v>
      </c>
      <c r="F114" s="71"/>
      <c r="G114" s="71"/>
      <c r="H114" s="71">
        <v>0.44</v>
      </c>
      <c r="I114" s="71"/>
      <c r="J114" s="71">
        <v>0.45</v>
      </c>
      <c r="K114" s="19">
        <f>((F112-J114)*C114)</f>
        <v>0.25799999999999973</v>
      </c>
      <c r="M114" s="26">
        <f t="shared" si="13"/>
        <v>0.27000000000000024</v>
      </c>
      <c r="N114" s="23"/>
    </row>
    <row r="115" spans="1:14" ht="14.4" x14ac:dyDescent="0.3">
      <c r="A115" s="22">
        <v>420</v>
      </c>
      <c r="B115" s="12">
        <f t="shared" si="12"/>
        <v>8.9878</v>
      </c>
      <c r="D115" s="12">
        <v>9</v>
      </c>
      <c r="E115" s="184">
        <v>7.2160000000000002E-2</v>
      </c>
      <c r="F115" s="71"/>
      <c r="G115" s="71"/>
      <c r="H115" s="71">
        <v>0.44</v>
      </c>
      <c r="I115" s="71"/>
      <c r="J115" s="71">
        <v>0.46</v>
      </c>
      <c r="K115" s="19"/>
      <c r="M115" s="26">
        <f t="shared" si="13"/>
        <v>0</v>
      </c>
      <c r="N115" s="23"/>
    </row>
    <row r="116" spans="1:14" ht="14.4" x14ac:dyDescent="0.3">
      <c r="A116" s="31">
        <v>480</v>
      </c>
      <c r="B116" s="33">
        <v>4.75</v>
      </c>
      <c r="C116" s="33">
        <v>8.5</v>
      </c>
      <c r="D116" s="33">
        <v>9</v>
      </c>
      <c r="E116" s="188">
        <v>7.2160000000000002E-2</v>
      </c>
      <c r="F116" s="79">
        <v>0.49</v>
      </c>
      <c r="G116" s="79"/>
      <c r="H116" s="79">
        <v>0.44</v>
      </c>
      <c r="I116" s="79"/>
      <c r="J116" s="79">
        <v>0.45</v>
      </c>
      <c r="K116" s="38">
        <f>((AVERAGE(F112,F116)-J116)*C116)</f>
        <v>0.29749999999999976</v>
      </c>
      <c r="L116" s="39"/>
      <c r="M116" s="39">
        <f t="shared" si="13"/>
        <v>0</v>
      </c>
      <c r="N116" s="34"/>
    </row>
    <row r="117" spans="1:14" x14ac:dyDescent="0.3">
      <c r="C117" s="12">
        <f>SUM(C110:C116)</f>
        <v>35.1</v>
      </c>
      <c r="F117" s="26"/>
      <c r="K117" s="42">
        <f>SUM(K110:K116)</f>
        <v>2.1454999999999993</v>
      </c>
      <c r="L117" s="42"/>
      <c r="M117" s="42">
        <f>SUM(M107:M116)</f>
        <v>1.89</v>
      </c>
      <c r="N117" s="43">
        <f>K117-M117</f>
        <v>0.25549999999999939</v>
      </c>
    </row>
    <row r="118" spans="1:14" x14ac:dyDescent="0.3">
      <c r="C118" s="12" t="s">
        <v>17</v>
      </c>
      <c r="F118" s="26"/>
      <c r="K118" s="44">
        <f>(B106*F106)-(B116*F116)-(C110*J110)-(C112*J112)-(C114*J114)-(C116*J116)-((0.08*AVERAGE(F106:F116))+(0.22*AVERAGE(H106:H116))+(0.2*AVERAGE(J107:J116)))</f>
        <v>1.5778999999999967</v>
      </c>
      <c r="L118" s="214"/>
      <c r="M118" s="45">
        <f>(H116-H106)*$D$4</f>
        <v>1.89</v>
      </c>
    </row>
    <row r="119" spans="1:14" x14ac:dyDescent="0.3">
      <c r="F119" s="26"/>
    </row>
    <row r="120" spans="1:14" x14ac:dyDescent="0.3">
      <c r="A120" s="62" t="s">
        <v>24</v>
      </c>
      <c r="F120" s="26"/>
      <c r="G120" s="62"/>
      <c r="H120" s="62"/>
      <c r="I120" s="62"/>
      <c r="J120" s="62"/>
    </row>
    <row r="121" spans="1:14" ht="41.4" x14ac:dyDescent="0.3">
      <c r="A121" s="4" t="s">
        <v>1</v>
      </c>
      <c r="B121" s="5" t="s">
        <v>2</v>
      </c>
      <c r="C121" s="5" t="s">
        <v>3</v>
      </c>
      <c r="D121" s="5" t="s">
        <v>4</v>
      </c>
      <c r="E121" s="5" t="s">
        <v>5</v>
      </c>
      <c r="F121" s="105" t="s">
        <v>6</v>
      </c>
      <c r="G121" s="7" t="s">
        <v>7</v>
      </c>
      <c r="H121" s="7" t="s">
        <v>8</v>
      </c>
      <c r="I121" s="7" t="s">
        <v>9</v>
      </c>
      <c r="J121" s="8" t="s">
        <v>10</v>
      </c>
      <c r="K121" s="9" t="s">
        <v>11</v>
      </c>
      <c r="L121" s="69"/>
      <c r="M121" s="69"/>
      <c r="N121" s="70"/>
    </row>
    <row r="122" spans="1:14" x14ac:dyDescent="0.3">
      <c r="A122" s="13"/>
      <c r="B122" s="14"/>
      <c r="C122" s="14"/>
      <c r="D122" s="14"/>
      <c r="E122" s="15"/>
      <c r="F122" s="106">
        <v>6.9444444444444447E-4</v>
      </c>
      <c r="G122" s="17">
        <v>1.3888888888888889E-3</v>
      </c>
      <c r="H122" s="17">
        <v>2.0833333333333333E-3</v>
      </c>
      <c r="I122" s="17">
        <v>2.7777777777777779E-3</v>
      </c>
      <c r="J122" s="18">
        <v>3.472222222222222E-3</v>
      </c>
      <c r="K122" s="19" t="s">
        <v>12</v>
      </c>
      <c r="M122" s="26" t="s">
        <v>13</v>
      </c>
      <c r="N122" s="23" t="s">
        <v>14</v>
      </c>
    </row>
    <row r="123" spans="1:14" ht="14.4" x14ac:dyDescent="0.3">
      <c r="A123" s="22">
        <v>0</v>
      </c>
      <c r="B123" s="12">
        <v>40</v>
      </c>
      <c r="C123" s="12">
        <v>0</v>
      </c>
      <c r="D123" s="12">
        <v>9</v>
      </c>
      <c r="E123" s="184">
        <v>7.5889999999999999E-2</v>
      </c>
      <c r="F123" s="191">
        <v>2.04</v>
      </c>
      <c r="G123" s="192"/>
      <c r="H123" s="192">
        <v>0.01</v>
      </c>
      <c r="I123" s="192"/>
      <c r="J123" s="193"/>
      <c r="K123" s="19"/>
      <c r="N123" s="23"/>
    </row>
    <row r="124" spans="1:14" ht="14.4" x14ac:dyDescent="0.3">
      <c r="A124" s="22">
        <v>10</v>
      </c>
      <c r="B124" s="12">
        <f t="shared" ref="B124:B132" si="14">B123-(E123*(A124-A123))-0.02</f>
        <v>39.2211</v>
      </c>
      <c r="D124" s="12">
        <v>9</v>
      </c>
      <c r="E124" s="184">
        <v>7.5889999999999999E-2</v>
      </c>
      <c r="F124" s="194"/>
      <c r="G124" s="195"/>
      <c r="H124" s="195">
        <v>0.72</v>
      </c>
      <c r="I124" s="195"/>
      <c r="J124" s="196">
        <v>0.38</v>
      </c>
      <c r="K124" s="19"/>
      <c r="M124" s="26">
        <f>(H124-H123)*$D$4</f>
        <v>6.39</v>
      </c>
      <c r="N124" s="23"/>
    </row>
    <row r="125" spans="1:14" ht="14.4" x14ac:dyDescent="0.3">
      <c r="A125" s="22">
        <v>30</v>
      </c>
      <c r="B125" s="12">
        <f t="shared" si="14"/>
        <v>37.683299999999996</v>
      </c>
      <c r="D125" s="12">
        <v>9</v>
      </c>
      <c r="E125" s="184">
        <v>7.5889999999999999E-2</v>
      </c>
      <c r="F125" s="194"/>
      <c r="G125" s="195"/>
      <c r="H125" s="195">
        <v>0.62</v>
      </c>
      <c r="I125" s="195"/>
      <c r="J125" s="196">
        <v>0.76</v>
      </c>
      <c r="K125" s="19"/>
      <c r="M125" s="26">
        <f t="shared" ref="M125:M133" si="15">(H125-H124)*$D$4</f>
        <v>-0.8999999999999998</v>
      </c>
      <c r="N125" s="23"/>
    </row>
    <row r="126" spans="1:14" ht="14.4" x14ac:dyDescent="0.3">
      <c r="A126" s="22">
        <v>60</v>
      </c>
      <c r="B126" s="12">
        <f t="shared" si="14"/>
        <v>35.386599999999994</v>
      </c>
      <c r="D126" s="12">
        <v>9</v>
      </c>
      <c r="E126" s="184">
        <v>7.467E-2</v>
      </c>
      <c r="F126" s="194">
        <v>2.06</v>
      </c>
      <c r="G126" s="195"/>
      <c r="H126" s="195">
        <v>0.87</v>
      </c>
      <c r="I126" s="195"/>
      <c r="J126" s="196">
        <v>0.84</v>
      </c>
      <c r="K126" s="19"/>
      <c r="M126" s="26">
        <f t="shared" si="15"/>
        <v>2.25</v>
      </c>
      <c r="N126" s="77"/>
    </row>
    <row r="127" spans="1:14" ht="14.4" x14ac:dyDescent="0.3">
      <c r="A127" s="22">
        <v>120</v>
      </c>
      <c r="B127" s="12">
        <f t="shared" si="14"/>
        <v>30.886399999999995</v>
      </c>
      <c r="C127" s="12">
        <v>9.1999999999999993</v>
      </c>
      <c r="D127" s="12">
        <v>9</v>
      </c>
      <c r="E127" s="184">
        <v>7.467E-2</v>
      </c>
      <c r="F127" s="194"/>
      <c r="G127" s="195"/>
      <c r="H127" s="195">
        <v>1.08</v>
      </c>
      <c r="I127" s="195"/>
      <c r="J127" s="196">
        <v>1</v>
      </c>
      <c r="K127" s="19">
        <f>((AVERAGE(F123,F126)-J127)*C127)</f>
        <v>9.6599999999999984</v>
      </c>
      <c r="M127" s="26">
        <f t="shared" si="15"/>
        <v>1.8900000000000006</v>
      </c>
      <c r="N127" s="77"/>
    </row>
    <row r="128" spans="1:14" ht="14.4" x14ac:dyDescent="0.3">
      <c r="A128" s="22">
        <v>180</v>
      </c>
      <c r="B128" s="12">
        <f t="shared" si="14"/>
        <v>26.386199999999995</v>
      </c>
      <c r="D128" s="12">
        <v>9</v>
      </c>
      <c r="E128" s="184">
        <v>7.2160000000000002E-2</v>
      </c>
      <c r="F128" s="194"/>
      <c r="G128" s="195"/>
      <c r="H128" s="195">
        <v>1.31</v>
      </c>
      <c r="I128" s="195"/>
      <c r="J128" s="196">
        <v>1.44</v>
      </c>
      <c r="K128" s="19"/>
      <c r="M128" s="26">
        <f t="shared" si="15"/>
        <v>2.0699999999999998</v>
      </c>
      <c r="N128" s="77"/>
    </row>
    <row r="129" spans="1:14" ht="14.4" x14ac:dyDescent="0.3">
      <c r="A129" s="22">
        <v>240</v>
      </c>
      <c r="B129" s="12">
        <f t="shared" si="14"/>
        <v>22.036599999999996</v>
      </c>
      <c r="C129" s="12">
        <v>8.8000000000000007</v>
      </c>
      <c r="D129" s="12">
        <v>9</v>
      </c>
      <c r="E129" s="184">
        <v>7.2160000000000002E-2</v>
      </c>
      <c r="F129" s="194">
        <v>2.04</v>
      </c>
      <c r="G129" s="195"/>
      <c r="H129" s="195">
        <v>1.42</v>
      </c>
      <c r="I129" s="195"/>
      <c r="J129" s="196">
        <v>1.52</v>
      </c>
      <c r="K129" s="19">
        <f>((AVERAGE(F126,F129)-J129)*C129)</f>
        <v>4.6639999999999988</v>
      </c>
      <c r="M129" s="26">
        <f t="shared" si="15"/>
        <v>0.98999999999999888</v>
      </c>
      <c r="N129" s="77"/>
    </row>
    <row r="130" spans="1:14" ht="14.4" x14ac:dyDescent="0.3">
      <c r="A130" s="22">
        <v>300</v>
      </c>
      <c r="B130" s="12">
        <f t="shared" si="14"/>
        <v>17.686999999999998</v>
      </c>
      <c r="D130" s="12">
        <v>9</v>
      </c>
      <c r="E130" s="184">
        <v>7.2160000000000002E-2</v>
      </c>
      <c r="F130" s="194"/>
      <c r="G130" s="195"/>
      <c r="H130" s="195">
        <v>1.32</v>
      </c>
      <c r="I130" s="195"/>
      <c r="J130" s="196">
        <v>1.34</v>
      </c>
      <c r="K130" s="19"/>
      <c r="M130" s="26">
        <f t="shared" si="15"/>
        <v>-0.8999999999999988</v>
      </c>
      <c r="N130" s="23"/>
    </row>
    <row r="131" spans="1:14" ht="14.4" x14ac:dyDescent="0.3">
      <c r="A131" s="22">
        <v>360</v>
      </c>
      <c r="B131" s="12">
        <f t="shared" si="14"/>
        <v>13.337399999999999</v>
      </c>
      <c r="C131" s="12">
        <v>8.6</v>
      </c>
      <c r="D131" s="12">
        <v>9</v>
      </c>
      <c r="E131" s="184">
        <v>7.2160000000000002E-2</v>
      </c>
      <c r="F131" s="194"/>
      <c r="G131" s="195"/>
      <c r="H131" s="195">
        <v>1.6</v>
      </c>
      <c r="I131" s="195"/>
      <c r="J131" s="196">
        <v>1.76</v>
      </c>
      <c r="K131" s="19">
        <f>((F129-J131)*C131)</f>
        <v>2.4079999999999999</v>
      </c>
      <c r="M131" s="26">
        <f t="shared" si="15"/>
        <v>2.5200000000000005</v>
      </c>
      <c r="N131" s="23"/>
    </row>
    <row r="132" spans="1:14" ht="14.4" x14ac:dyDescent="0.3">
      <c r="A132" s="22">
        <v>420</v>
      </c>
      <c r="B132" s="12">
        <f t="shared" si="14"/>
        <v>8.9878</v>
      </c>
      <c r="D132" s="12">
        <v>9</v>
      </c>
      <c r="E132" s="184">
        <v>7.2160000000000002E-2</v>
      </c>
      <c r="F132" s="194"/>
      <c r="G132" s="195"/>
      <c r="H132" s="195">
        <v>1.6</v>
      </c>
      <c r="I132" s="195"/>
      <c r="J132" s="196">
        <v>1.76</v>
      </c>
      <c r="K132" s="19"/>
      <c r="M132" s="26">
        <f t="shared" si="15"/>
        <v>0</v>
      </c>
      <c r="N132" s="23"/>
    </row>
    <row r="133" spans="1:14" ht="14.4" x14ac:dyDescent="0.3">
      <c r="A133" s="31">
        <v>480</v>
      </c>
      <c r="B133" s="33">
        <v>4.75</v>
      </c>
      <c r="C133" s="33">
        <v>8.5</v>
      </c>
      <c r="D133" s="33">
        <v>9</v>
      </c>
      <c r="E133" s="188">
        <v>7.2160000000000002E-2</v>
      </c>
      <c r="F133" s="197">
        <v>2.06</v>
      </c>
      <c r="G133" s="198"/>
      <c r="H133" s="198">
        <v>1.63</v>
      </c>
      <c r="I133" s="198"/>
      <c r="J133" s="199">
        <v>1.76</v>
      </c>
      <c r="K133" s="38">
        <f>((AVERAGE(F129,F133)-J133)*C133)</f>
        <v>2.4649999999999985</v>
      </c>
      <c r="L133" s="39"/>
      <c r="M133" s="39">
        <f t="shared" si="15"/>
        <v>0.26999999999999824</v>
      </c>
      <c r="N133" s="34"/>
    </row>
    <row r="134" spans="1:14" x14ac:dyDescent="0.3">
      <c r="C134" s="12" t="s">
        <v>17</v>
      </c>
      <c r="F134" s="26"/>
      <c r="K134" s="42">
        <f>SUM(K127:K133)</f>
        <v>19.196999999999999</v>
      </c>
      <c r="L134" s="42"/>
      <c r="M134" s="42">
        <f>SUM(M124:M133)</f>
        <v>14.58</v>
      </c>
      <c r="N134" s="43">
        <f>K134-M134</f>
        <v>4.6169999999999991</v>
      </c>
    </row>
    <row r="135" spans="1:14" x14ac:dyDescent="0.3">
      <c r="F135" s="26"/>
      <c r="K135" s="44">
        <f>(B123*F123)-(B133*F133)-(C127*J127)-(C129*J129)-(C131*J131)-(C133*J133)-((0.08*AVERAGE(F123:F133))+(0.22*AVERAGE(H123:H133))+(0.2*AVERAGE(J124:J133)))</f>
        <v>18.484199999999994</v>
      </c>
      <c r="L135" s="214"/>
      <c r="M135" s="45">
        <f>(H133-H123)*$D$4</f>
        <v>14.579999999999998</v>
      </c>
    </row>
    <row r="136" spans="1:14" x14ac:dyDescent="0.3">
      <c r="F136" s="26"/>
    </row>
    <row r="138" spans="1:14" x14ac:dyDescent="0.3">
      <c r="A138" s="62" t="s">
        <v>25</v>
      </c>
      <c r="G138" s="62"/>
      <c r="H138" s="62"/>
      <c r="I138" s="62"/>
      <c r="J138" s="62"/>
    </row>
    <row r="139" spans="1:14" ht="41.4" x14ac:dyDescent="0.3">
      <c r="A139" s="4" t="s">
        <v>1</v>
      </c>
      <c r="B139" s="5" t="s">
        <v>2</v>
      </c>
      <c r="C139" s="5" t="s">
        <v>3</v>
      </c>
      <c r="D139" s="5" t="s">
        <v>4</v>
      </c>
      <c r="E139" s="5" t="s">
        <v>5</v>
      </c>
      <c r="F139" s="6" t="s">
        <v>6</v>
      </c>
      <c r="G139" s="7" t="s">
        <v>7</v>
      </c>
      <c r="H139" s="7" t="s">
        <v>8</v>
      </c>
      <c r="I139" s="7" t="s">
        <v>9</v>
      </c>
      <c r="J139" s="8" t="s">
        <v>10</v>
      </c>
      <c r="K139" s="9" t="s">
        <v>11</v>
      </c>
      <c r="L139" s="69"/>
      <c r="M139" s="69"/>
      <c r="N139" s="70"/>
    </row>
    <row r="140" spans="1:14" x14ac:dyDescent="0.3">
      <c r="A140" s="13"/>
      <c r="B140" s="14"/>
      <c r="C140" s="14"/>
      <c r="D140" s="14"/>
      <c r="E140" s="15"/>
      <c r="F140" s="17">
        <v>6.9444444444444447E-4</v>
      </c>
      <c r="G140" s="17">
        <v>1.3888888888888889E-3</v>
      </c>
      <c r="H140" s="17">
        <v>2.0833333333333333E-3</v>
      </c>
      <c r="I140" s="17">
        <v>2.7777777777777779E-3</v>
      </c>
      <c r="J140" s="18">
        <v>3.472222222222222E-3</v>
      </c>
      <c r="K140" s="19" t="s">
        <v>12</v>
      </c>
      <c r="L140" s="20" t="s">
        <v>46</v>
      </c>
      <c r="M140" s="26" t="s">
        <v>13</v>
      </c>
      <c r="N140" s="23" t="s">
        <v>14</v>
      </c>
    </row>
    <row r="141" spans="1:14" ht="14.4" x14ac:dyDescent="0.3">
      <c r="A141" s="22">
        <v>0</v>
      </c>
      <c r="B141" s="12">
        <v>40</v>
      </c>
      <c r="C141" s="12">
        <v>0</v>
      </c>
      <c r="D141" s="12">
        <v>9</v>
      </c>
      <c r="E141" s="184">
        <v>7.5889999999999999E-2</v>
      </c>
      <c r="F141" s="186">
        <v>44.2</v>
      </c>
      <c r="G141" s="186"/>
      <c r="H141" s="186">
        <v>113.9</v>
      </c>
      <c r="I141" s="186"/>
      <c r="J141" s="190"/>
      <c r="K141" s="19"/>
      <c r="L141" s="26">
        <v>0</v>
      </c>
      <c r="N141" s="23"/>
    </row>
    <row r="142" spans="1:14" ht="14.4" x14ac:dyDescent="0.3">
      <c r="A142" s="22">
        <v>10</v>
      </c>
      <c r="B142" s="12">
        <f t="shared" ref="B142:B150" si="16">B141-(E141*(A142-A141))-0.02</f>
        <v>39.2211</v>
      </c>
      <c r="D142" s="12">
        <v>9</v>
      </c>
      <c r="E142" s="184">
        <v>7.5889999999999999E-2</v>
      </c>
      <c r="F142" s="71"/>
      <c r="G142" s="71"/>
      <c r="H142" s="71">
        <v>29.6</v>
      </c>
      <c r="I142" s="71"/>
      <c r="J142" s="184">
        <v>84.6</v>
      </c>
      <c r="K142" s="19"/>
      <c r="M142" s="26">
        <f>(H142-H141)*$D$4</f>
        <v>-758.7</v>
      </c>
      <c r="N142" s="23"/>
    </row>
    <row r="143" spans="1:14" ht="14.4" x14ac:dyDescent="0.3">
      <c r="A143" s="22">
        <v>30</v>
      </c>
      <c r="B143" s="12">
        <f t="shared" si="16"/>
        <v>37.683299999999996</v>
      </c>
      <c r="D143" s="12">
        <v>9</v>
      </c>
      <c r="E143" s="184">
        <v>7.5889999999999999E-2</v>
      </c>
      <c r="F143" s="71"/>
      <c r="G143" s="71"/>
      <c r="H143" s="71">
        <v>72.8</v>
      </c>
      <c r="I143" s="71"/>
      <c r="J143" s="184">
        <v>41.7</v>
      </c>
      <c r="K143" s="19"/>
      <c r="M143" s="26">
        <f t="shared" ref="M143:M151" si="17">(H143-H142)*$D$4</f>
        <v>388.79999999999995</v>
      </c>
      <c r="N143" s="23"/>
    </row>
    <row r="144" spans="1:14" ht="14.4" x14ac:dyDescent="0.3">
      <c r="A144" s="22">
        <v>60</v>
      </c>
      <c r="B144" s="12">
        <f t="shared" si="16"/>
        <v>35.386599999999994</v>
      </c>
      <c r="D144" s="12">
        <v>9</v>
      </c>
      <c r="E144" s="184">
        <v>7.467E-2</v>
      </c>
      <c r="F144" s="71">
        <v>43.6</v>
      </c>
      <c r="G144" s="71"/>
      <c r="H144" s="71">
        <v>67.900000000000006</v>
      </c>
      <c r="I144" s="71"/>
      <c r="J144" s="184">
        <v>46.5</v>
      </c>
      <c r="K144" s="19"/>
      <c r="M144" s="26">
        <f t="shared" si="17"/>
        <v>-44.099999999999923</v>
      </c>
      <c r="N144" s="77"/>
    </row>
    <row r="145" spans="1:14" ht="14.4" x14ac:dyDescent="0.3">
      <c r="A145" s="22">
        <v>120</v>
      </c>
      <c r="B145" s="12">
        <f t="shared" si="16"/>
        <v>30.886399999999995</v>
      </c>
      <c r="C145" s="12">
        <v>9.1999999999999993</v>
      </c>
      <c r="D145" s="12">
        <v>9</v>
      </c>
      <c r="E145" s="184">
        <v>7.467E-2</v>
      </c>
      <c r="F145" s="71"/>
      <c r="G145" s="71"/>
      <c r="H145" s="71">
        <v>64.7</v>
      </c>
      <c r="I145" s="71"/>
      <c r="J145" s="184">
        <v>52.9</v>
      </c>
      <c r="K145" s="19">
        <f>((AVERAGE(F141,F144)-J145)*C145)</f>
        <v>-82.799999999999926</v>
      </c>
      <c r="L145" s="26">
        <f>L141+K145</f>
        <v>-82.799999999999926</v>
      </c>
      <c r="M145" s="26">
        <f t="shared" si="17"/>
        <v>-28.800000000000026</v>
      </c>
      <c r="N145" s="77"/>
    </row>
    <row r="146" spans="1:14" ht="14.4" x14ac:dyDescent="0.3">
      <c r="A146" s="22">
        <v>180</v>
      </c>
      <c r="B146" s="12">
        <f t="shared" si="16"/>
        <v>26.386199999999995</v>
      </c>
      <c r="D146" s="12">
        <v>9</v>
      </c>
      <c r="E146" s="184">
        <v>7.2160000000000002E-2</v>
      </c>
      <c r="F146" s="71"/>
      <c r="G146" s="71"/>
      <c r="H146" s="71">
        <v>61.1</v>
      </c>
      <c r="I146" s="71"/>
      <c r="J146" s="184">
        <v>55.9</v>
      </c>
      <c r="K146" s="19"/>
      <c r="M146" s="26">
        <f t="shared" si="17"/>
        <v>-32.400000000000013</v>
      </c>
      <c r="N146" s="77"/>
    </row>
    <row r="147" spans="1:14" ht="14.4" x14ac:dyDescent="0.3">
      <c r="A147" s="22">
        <v>240</v>
      </c>
      <c r="B147" s="12">
        <f t="shared" si="16"/>
        <v>22.036599999999996</v>
      </c>
      <c r="C147" s="12">
        <v>8.8000000000000007</v>
      </c>
      <c r="D147" s="12">
        <v>9</v>
      </c>
      <c r="E147" s="184">
        <v>7.2160000000000002E-2</v>
      </c>
      <c r="F147" s="71">
        <v>44</v>
      </c>
      <c r="G147" s="71"/>
      <c r="H147" s="71">
        <v>60.7</v>
      </c>
      <c r="I147" s="71"/>
      <c r="J147" s="184">
        <v>54.4</v>
      </c>
      <c r="K147" s="19">
        <f>((AVERAGE(F144,F147)-J147)*C147)</f>
        <v>-93.280000000000015</v>
      </c>
      <c r="L147" s="26">
        <f>L145+K147</f>
        <v>-176.07999999999993</v>
      </c>
      <c r="M147" s="26">
        <f t="shared" si="17"/>
        <v>-3.5999999999999872</v>
      </c>
      <c r="N147" s="77"/>
    </row>
    <row r="148" spans="1:14" ht="14.4" x14ac:dyDescent="0.3">
      <c r="A148" s="22">
        <v>300</v>
      </c>
      <c r="B148" s="12">
        <f t="shared" si="16"/>
        <v>17.686999999999998</v>
      </c>
      <c r="D148" s="12">
        <v>9</v>
      </c>
      <c r="E148" s="184">
        <v>7.2160000000000002E-2</v>
      </c>
      <c r="F148" s="71"/>
      <c r="G148" s="71"/>
      <c r="H148" s="71">
        <v>62.6</v>
      </c>
      <c r="I148" s="71"/>
      <c r="J148" s="184">
        <v>60.3</v>
      </c>
      <c r="K148" s="19"/>
      <c r="M148" s="26">
        <f t="shared" si="17"/>
        <v>17.099999999999987</v>
      </c>
      <c r="N148" s="23"/>
    </row>
    <row r="149" spans="1:14" ht="14.4" x14ac:dyDescent="0.3">
      <c r="A149" s="22">
        <v>360</v>
      </c>
      <c r="B149" s="12">
        <f t="shared" si="16"/>
        <v>13.337399999999999</v>
      </c>
      <c r="C149" s="12">
        <v>8.6</v>
      </c>
      <c r="D149" s="12">
        <v>9</v>
      </c>
      <c r="E149" s="184">
        <v>7.2160000000000002E-2</v>
      </c>
      <c r="F149" s="71"/>
      <c r="G149" s="71"/>
      <c r="H149" s="71">
        <v>57.8</v>
      </c>
      <c r="I149" s="71"/>
      <c r="J149" s="184">
        <v>53.6</v>
      </c>
      <c r="K149" s="19">
        <f>((F147-J149)*C149)</f>
        <v>-82.56</v>
      </c>
      <c r="L149" s="26">
        <f t="shared" ref="L149:L151" si="18">L147+K149</f>
        <v>-258.63999999999993</v>
      </c>
      <c r="M149" s="26">
        <f t="shared" si="17"/>
        <v>-43.200000000000038</v>
      </c>
      <c r="N149" s="23"/>
    </row>
    <row r="150" spans="1:14" ht="14.4" x14ac:dyDescent="0.3">
      <c r="A150" s="22">
        <v>420</v>
      </c>
      <c r="B150" s="12">
        <f t="shared" si="16"/>
        <v>8.9878</v>
      </c>
      <c r="D150" s="12">
        <v>9</v>
      </c>
      <c r="E150" s="184">
        <v>7.2160000000000002E-2</v>
      </c>
      <c r="F150" s="71"/>
      <c r="G150" s="71"/>
      <c r="H150" s="71">
        <v>55.4</v>
      </c>
      <c r="I150" s="71"/>
      <c r="J150" s="184">
        <v>50.9</v>
      </c>
      <c r="K150" s="19"/>
      <c r="M150" s="26">
        <f t="shared" si="17"/>
        <v>-21.599999999999987</v>
      </c>
      <c r="N150" s="23"/>
    </row>
    <row r="151" spans="1:14" ht="14.4" x14ac:dyDescent="0.3">
      <c r="A151" s="31">
        <v>480</v>
      </c>
      <c r="B151" s="33">
        <v>4.75</v>
      </c>
      <c r="C151" s="33">
        <v>8.5</v>
      </c>
      <c r="D151" s="33">
        <v>9</v>
      </c>
      <c r="E151" s="188">
        <v>7.2160000000000002E-2</v>
      </c>
      <c r="F151" s="79">
        <v>43.9</v>
      </c>
      <c r="G151" s="79"/>
      <c r="H151" s="79">
        <v>56.3</v>
      </c>
      <c r="I151" s="79"/>
      <c r="J151" s="188">
        <v>51.6</v>
      </c>
      <c r="K151" s="38">
        <f>((AVERAGE(F147,F151)-J151)*C151)</f>
        <v>-65.024999999999991</v>
      </c>
      <c r="L151" s="39">
        <f t="shared" si="18"/>
        <v>-323.66499999999991</v>
      </c>
      <c r="M151" s="39">
        <f t="shared" si="17"/>
        <v>8.0999999999999872</v>
      </c>
      <c r="N151" s="34"/>
    </row>
    <row r="152" spans="1:14" x14ac:dyDescent="0.3">
      <c r="C152" s="12" t="s">
        <v>17</v>
      </c>
      <c r="K152" s="42">
        <f>SUM(K145:K151)</f>
        <v>-323.66499999999991</v>
      </c>
      <c r="L152" s="42"/>
      <c r="M152" s="42">
        <f>SUM(M142:M151)</f>
        <v>-518.40000000000009</v>
      </c>
      <c r="N152" s="43">
        <f>K152-M152</f>
        <v>194.73500000000018</v>
      </c>
    </row>
    <row r="153" spans="1:14" x14ac:dyDescent="0.3">
      <c r="K153" s="44">
        <f>(B141*F141)-(B151*F151)-(C145*J145)-(C147*J147)-(C149*J149)-(C151*J151)-((0.08*AVERAGE(F141:F151))+(0.22*AVERAGE(H141:H151))+(0.2*AVERAGE(J142:J151)))</f>
        <v>-334.10299999999995</v>
      </c>
      <c r="L153" s="214"/>
      <c r="M153" s="45">
        <f>(H151-H141)*$D$4</f>
        <v>-518.40000000000009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1"/>
  <sheetViews>
    <sheetView zoomScale="80" zoomScaleNormal="80" workbookViewId="0">
      <selection activeCell="G161" sqref="G161"/>
    </sheetView>
  </sheetViews>
  <sheetFormatPr defaultColWidth="9.109375" defaultRowHeight="13.8" x14ac:dyDescent="0.3"/>
  <cols>
    <col min="1" max="1" width="9.109375" style="12"/>
    <col min="2" max="3" width="9.6640625" style="12" bestFit="1" customWidth="1"/>
    <col min="4" max="7" width="9.109375" style="12"/>
    <col min="8" max="8" width="11.44140625" style="12" customWidth="1"/>
    <col min="9" max="9" width="10.88671875" style="12" customWidth="1"/>
    <col min="10" max="10" width="9.109375" style="12"/>
    <col min="11" max="13" width="9.109375" style="26"/>
    <col min="14" max="16384" width="9.109375" style="12"/>
  </cols>
  <sheetData>
    <row r="1" spans="1:14" s="2" customFormat="1" x14ac:dyDescent="0.3">
      <c r="A1" s="1" t="s">
        <v>0</v>
      </c>
      <c r="G1" s="1"/>
      <c r="H1" s="1"/>
      <c r="I1" s="1"/>
      <c r="J1" s="1"/>
      <c r="K1" s="3"/>
      <c r="L1" s="3"/>
      <c r="M1" s="3"/>
    </row>
    <row r="2" spans="1:14" ht="41.4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8" t="s">
        <v>10</v>
      </c>
      <c r="K2" s="9" t="s">
        <v>11</v>
      </c>
      <c r="L2" s="69"/>
      <c r="M2" s="69"/>
      <c r="N2" s="70"/>
    </row>
    <row r="3" spans="1:14" x14ac:dyDescent="0.3">
      <c r="A3" s="13"/>
      <c r="B3" s="14"/>
      <c r="C3" s="14"/>
      <c r="D3" s="14"/>
      <c r="E3" s="15"/>
      <c r="F3" s="16">
        <v>6.9444444444444447E-4</v>
      </c>
      <c r="G3" s="17">
        <v>1.3888888888888889E-3</v>
      </c>
      <c r="H3" s="17">
        <v>2.0833333333333333E-3</v>
      </c>
      <c r="I3" s="17">
        <v>2.7777777777777779E-3</v>
      </c>
      <c r="J3" s="18">
        <v>3.472222222222222E-3</v>
      </c>
      <c r="K3" s="19" t="s">
        <v>12</v>
      </c>
      <c r="M3" s="26" t="s">
        <v>13</v>
      </c>
      <c r="N3" s="23" t="s">
        <v>14</v>
      </c>
    </row>
    <row r="4" spans="1:14" ht="14.4" x14ac:dyDescent="0.3">
      <c r="A4" s="22">
        <v>0</v>
      </c>
      <c r="B4" s="12">
        <v>40</v>
      </c>
      <c r="C4" s="12">
        <v>0</v>
      </c>
      <c r="D4" s="12">
        <v>9</v>
      </c>
      <c r="E4" s="184">
        <f>0.07467</f>
        <v>7.467E-2</v>
      </c>
      <c r="F4" s="185">
        <v>135</v>
      </c>
      <c r="G4" s="186"/>
      <c r="H4" s="186">
        <v>131</v>
      </c>
      <c r="I4" s="186"/>
      <c r="J4" s="186"/>
      <c r="K4" s="19"/>
      <c r="N4" s="23"/>
    </row>
    <row r="5" spans="1:14" ht="14.4" x14ac:dyDescent="0.3">
      <c r="A5" s="22">
        <v>10</v>
      </c>
      <c r="B5" s="12">
        <f t="shared" ref="B5:B13" si="0">B4-(E4*(A5-A4))-0.02</f>
        <v>39.2333</v>
      </c>
      <c r="D5" s="12">
        <v>9</v>
      </c>
      <c r="E5" s="184">
        <f>0.07467</f>
        <v>7.467E-2</v>
      </c>
      <c r="F5" s="187"/>
      <c r="G5" s="71"/>
      <c r="H5" s="71">
        <v>132</v>
      </c>
      <c r="I5" s="71"/>
      <c r="J5" s="71">
        <v>131</v>
      </c>
      <c r="K5" s="19"/>
      <c r="M5" s="26">
        <f>(H5-H4)*$D$4</f>
        <v>9</v>
      </c>
      <c r="N5" s="23"/>
    </row>
    <row r="6" spans="1:14" ht="14.4" x14ac:dyDescent="0.3">
      <c r="A6" s="22">
        <v>30</v>
      </c>
      <c r="B6" s="12">
        <f t="shared" si="0"/>
        <v>37.719899999999996</v>
      </c>
      <c r="D6" s="12">
        <v>9</v>
      </c>
      <c r="E6" s="184">
        <f>0.07467</f>
        <v>7.467E-2</v>
      </c>
      <c r="F6" s="187"/>
      <c r="G6" s="71"/>
      <c r="H6" s="71">
        <v>132</v>
      </c>
      <c r="I6" s="71"/>
      <c r="J6" s="71">
        <v>132</v>
      </c>
      <c r="K6" s="19"/>
      <c r="M6" s="26">
        <f t="shared" ref="M6:M14" si="1">(H6-H5)*$D$4</f>
        <v>0</v>
      </c>
      <c r="N6" s="23"/>
    </row>
    <row r="7" spans="1:14" ht="14.4" x14ac:dyDescent="0.3">
      <c r="A7" s="22">
        <v>60</v>
      </c>
      <c r="B7" s="12">
        <f t="shared" si="0"/>
        <v>35.459799999999994</v>
      </c>
      <c r="D7" s="12">
        <v>9</v>
      </c>
      <c r="E7" s="184">
        <f>0.07467</f>
        <v>7.467E-2</v>
      </c>
      <c r="F7" s="187">
        <v>135</v>
      </c>
      <c r="G7" s="71"/>
      <c r="H7" s="71">
        <v>132</v>
      </c>
      <c r="I7" s="71"/>
      <c r="J7" s="71">
        <v>132</v>
      </c>
      <c r="K7" s="19"/>
      <c r="M7" s="26">
        <f t="shared" si="1"/>
        <v>0</v>
      </c>
      <c r="N7" s="77"/>
    </row>
    <row r="8" spans="1:14" ht="14.4" x14ac:dyDescent="0.3">
      <c r="A8" s="22">
        <v>120</v>
      </c>
      <c r="B8" s="12">
        <f t="shared" si="0"/>
        <v>30.959599999999995</v>
      </c>
      <c r="C8" s="12">
        <v>8.9</v>
      </c>
      <c r="D8" s="12">
        <v>9</v>
      </c>
      <c r="E8" s="184">
        <f>0.07216</f>
        <v>7.2160000000000002E-2</v>
      </c>
      <c r="F8" s="187"/>
      <c r="G8" s="71"/>
      <c r="H8" s="71">
        <v>133</v>
      </c>
      <c r="I8" s="71"/>
      <c r="J8" s="71">
        <v>133</v>
      </c>
      <c r="K8" s="19">
        <f>((AVERAGE(F4,F7)-J8)*C8)</f>
        <v>17.8</v>
      </c>
      <c r="M8" s="26">
        <f t="shared" si="1"/>
        <v>9</v>
      </c>
      <c r="N8" s="77"/>
    </row>
    <row r="9" spans="1:14" ht="14.4" x14ac:dyDescent="0.3">
      <c r="A9" s="22">
        <v>180</v>
      </c>
      <c r="B9" s="12">
        <f t="shared" si="0"/>
        <v>26.609999999999996</v>
      </c>
      <c r="D9" s="12">
        <v>9</v>
      </c>
      <c r="E9" s="184">
        <f>0.07216</f>
        <v>7.2160000000000002E-2</v>
      </c>
      <c r="F9" s="187"/>
      <c r="G9" s="71"/>
      <c r="H9" s="71">
        <v>134</v>
      </c>
      <c r="I9" s="71"/>
      <c r="J9" s="71">
        <v>134</v>
      </c>
      <c r="K9" s="19"/>
      <c r="M9" s="26">
        <f t="shared" si="1"/>
        <v>9</v>
      </c>
      <c r="N9" s="77"/>
    </row>
    <row r="10" spans="1:14" ht="14.4" x14ac:dyDescent="0.3">
      <c r="A10" s="22">
        <v>240</v>
      </c>
      <c r="B10" s="12">
        <f t="shared" si="0"/>
        <v>22.260399999999997</v>
      </c>
      <c r="C10" s="12">
        <v>8.6</v>
      </c>
      <c r="D10" s="12">
        <v>9</v>
      </c>
      <c r="E10" s="184">
        <f>0.07216</f>
        <v>7.2160000000000002E-2</v>
      </c>
      <c r="F10" s="187">
        <v>134</v>
      </c>
      <c r="G10" s="71"/>
      <c r="H10" s="71">
        <v>134</v>
      </c>
      <c r="I10" s="71"/>
      <c r="J10" s="71">
        <v>134</v>
      </c>
      <c r="K10" s="19">
        <f>((AVERAGE(F7,F10)-J10)*C10)</f>
        <v>4.3</v>
      </c>
      <c r="M10" s="26">
        <f t="shared" si="1"/>
        <v>0</v>
      </c>
      <c r="N10" s="77"/>
    </row>
    <row r="11" spans="1:14" ht="14.4" x14ac:dyDescent="0.3">
      <c r="A11" s="22">
        <v>300</v>
      </c>
      <c r="B11" s="12">
        <f t="shared" si="0"/>
        <v>17.910799999999998</v>
      </c>
      <c r="D11" s="12">
        <v>9</v>
      </c>
      <c r="E11" s="184">
        <f>0.07216</f>
        <v>7.2160000000000002E-2</v>
      </c>
      <c r="F11" s="187"/>
      <c r="G11" s="71"/>
      <c r="H11" s="71">
        <v>134</v>
      </c>
      <c r="I11" s="71"/>
      <c r="J11" s="71">
        <v>135</v>
      </c>
      <c r="K11" s="19"/>
      <c r="M11" s="26">
        <f t="shared" si="1"/>
        <v>0</v>
      </c>
      <c r="N11" s="23"/>
    </row>
    <row r="12" spans="1:14" ht="14.4" x14ac:dyDescent="0.3">
      <c r="A12" s="22">
        <v>360</v>
      </c>
      <c r="B12" s="12">
        <f t="shared" si="0"/>
        <v>13.561199999999999</v>
      </c>
      <c r="C12" s="12">
        <v>8.6</v>
      </c>
      <c r="D12" s="12">
        <v>9</v>
      </c>
      <c r="E12" s="184">
        <f>0.07216</f>
        <v>7.2160000000000002E-2</v>
      </c>
      <c r="F12" s="187"/>
      <c r="G12" s="71"/>
      <c r="H12" s="71">
        <v>135</v>
      </c>
      <c r="I12" s="71"/>
      <c r="J12" s="71">
        <v>134</v>
      </c>
      <c r="K12" s="19">
        <f>((F10-J12)*C12)</f>
        <v>0</v>
      </c>
      <c r="M12" s="26">
        <f t="shared" si="1"/>
        <v>9</v>
      </c>
      <c r="N12" s="23"/>
    </row>
    <row r="13" spans="1:14" ht="14.4" x14ac:dyDescent="0.3">
      <c r="A13" s="22">
        <v>420</v>
      </c>
      <c r="B13" s="12">
        <f t="shared" si="0"/>
        <v>9.2116000000000007</v>
      </c>
      <c r="D13" s="12">
        <v>9</v>
      </c>
      <c r="E13" s="184">
        <v>7.2059999999999999E-2</v>
      </c>
      <c r="F13" s="187"/>
      <c r="G13" s="71"/>
      <c r="H13" s="71">
        <v>134</v>
      </c>
      <c r="I13" s="71"/>
      <c r="J13" s="71">
        <v>134</v>
      </c>
      <c r="K13" s="19"/>
      <c r="M13" s="26">
        <f t="shared" si="1"/>
        <v>-9</v>
      </c>
      <c r="N13" s="23"/>
    </row>
    <row r="14" spans="1:14" ht="14.4" x14ac:dyDescent="0.3">
      <c r="A14" s="31">
        <v>480</v>
      </c>
      <c r="B14" s="33">
        <v>4.75</v>
      </c>
      <c r="C14" s="33">
        <v>8.5500000000000007</v>
      </c>
      <c r="D14" s="33">
        <v>9</v>
      </c>
      <c r="E14" s="188">
        <v>7.2059999999999999E-2</v>
      </c>
      <c r="F14" s="189">
        <v>134</v>
      </c>
      <c r="G14" s="79"/>
      <c r="H14" s="79">
        <v>134</v>
      </c>
      <c r="I14" s="79"/>
      <c r="J14" s="79">
        <v>134</v>
      </c>
      <c r="K14" s="38">
        <f>((AVERAGE(F10,F14)-J14)*C14)</f>
        <v>0</v>
      </c>
      <c r="L14" s="39"/>
      <c r="M14" s="39">
        <f t="shared" si="1"/>
        <v>0</v>
      </c>
      <c r="N14" s="34"/>
    </row>
    <row r="15" spans="1:14" x14ac:dyDescent="0.3">
      <c r="B15" s="26"/>
      <c r="C15" s="26"/>
      <c r="E15" s="12">
        <f>((AVERAGE(E4:E5)*A5)+(AVERAGE(E5:E6)*20)+(AVERAGE(E6:E7)*30)+(AVERAGE(E7:E8)*60)+(AVERAGE(E8:E9)*60)+(AVERAGE(E9:E10)*60)+(AVERAGE(E10:E11)*60)+(AVERAGE(E11:E12)*60)+(AVERAGE(E12:E13)*60)+(AVERAGE(E13:E14)*60))/480</f>
        <v>7.2611874999999992E-2</v>
      </c>
      <c r="F15" s="83"/>
      <c r="K15" s="42">
        <f>SUM(K8:K14)</f>
        <v>22.1</v>
      </c>
      <c r="L15" s="42"/>
      <c r="M15" s="42">
        <f>SUM(M5:M14)</f>
        <v>27</v>
      </c>
      <c r="N15" s="43">
        <f>K15-M15</f>
        <v>-4.8999999999999986</v>
      </c>
    </row>
    <row r="16" spans="1:14" x14ac:dyDescent="0.3">
      <c r="B16" s="26"/>
      <c r="F16" s="83"/>
      <c r="K16" s="44">
        <f>(B4*F4)-(B14*F14)-(C8*J8)-(C10*J10)-(C12*J12)-(C14*J14)-((0.08*AVERAGE(F4:F14))+(0.22*AVERAGE(H4:H14))+(0.2*AVERAGE(J5:J14)))</f>
        <v>62.580000000000638</v>
      </c>
      <c r="L16" s="214"/>
      <c r="M16" s="45">
        <f>(H14-H4)*$D$4</f>
        <v>27</v>
      </c>
    </row>
    <row r="17" spans="1:29" x14ac:dyDescent="0.3">
      <c r="F17" s="83"/>
      <c r="AC17" s="2"/>
    </row>
    <row r="18" spans="1:29" s="2" customFormat="1" x14ac:dyDescent="0.3">
      <c r="A18" s="1" t="s">
        <v>16</v>
      </c>
      <c r="F18" s="84"/>
      <c r="G18" s="1"/>
      <c r="H18" s="1"/>
      <c r="I18" s="1"/>
      <c r="J18" s="1"/>
      <c r="K18" s="3"/>
      <c r="L18" s="3"/>
      <c r="M18" s="3"/>
      <c r="AC18" s="12"/>
    </row>
    <row r="19" spans="1:29" ht="41.4" x14ac:dyDescent="0.3">
      <c r="A19" s="4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85" t="s">
        <v>6</v>
      </c>
      <c r="G19" s="7" t="s">
        <v>7</v>
      </c>
      <c r="H19" s="7" t="s">
        <v>8</v>
      </c>
      <c r="I19" s="7" t="s">
        <v>9</v>
      </c>
      <c r="J19" s="8" t="s">
        <v>10</v>
      </c>
      <c r="K19" s="9" t="s">
        <v>11</v>
      </c>
      <c r="L19" s="69"/>
      <c r="M19" s="69"/>
      <c r="N19" s="70"/>
    </row>
    <row r="20" spans="1:29" x14ac:dyDescent="0.3">
      <c r="A20" s="13"/>
      <c r="B20" s="14"/>
      <c r="C20" s="14"/>
      <c r="D20" s="14"/>
      <c r="E20" s="15"/>
      <c r="F20" s="86">
        <v>6.9444444444444447E-4</v>
      </c>
      <c r="G20" s="17">
        <v>1.3888888888888889E-3</v>
      </c>
      <c r="H20" s="17">
        <v>2.0833333333333333E-3</v>
      </c>
      <c r="I20" s="17">
        <v>2.7777777777777779E-3</v>
      </c>
      <c r="J20" s="18">
        <v>3.472222222222222E-3</v>
      </c>
      <c r="K20" s="19" t="s">
        <v>12</v>
      </c>
      <c r="M20" s="26" t="s">
        <v>13</v>
      </c>
      <c r="N20" s="23" t="s">
        <v>14</v>
      </c>
    </row>
    <row r="21" spans="1:29" ht="14.4" x14ac:dyDescent="0.3">
      <c r="A21" s="22">
        <v>0</v>
      </c>
      <c r="B21" s="12">
        <v>40</v>
      </c>
      <c r="C21" s="12">
        <v>0</v>
      </c>
      <c r="D21" s="12">
        <v>9</v>
      </c>
      <c r="E21" s="184">
        <f>0.07467</f>
        <v>7.467E-2</v>
      </c>
      <c r="F21" s="185">
        <v>113</v>
      </c>
      <c r="G21" s="186"/>
      <c r="H21" s="186">
        <v>101</v>
      </c>
      <c r="I21" s="186"/>
      <c r="J21" s="190"/>
      <c r="K21" s="19"/>
      <c r="N21" s="23"/>
    </row>
    <row r="22" spans="1:29" ht="14.4" x14ac:dyDescent="0.3">
      <c r="A22" s="22">
        <v>10</v>
      </c>
      <c r="B22" s="12">
        <f t="shared" ref="B22:B30" si="2">B21-(E21*(A22-A21))-0.02</f>
        <v>39.2333</v>
      </c>
      <c r="D22" s="12">
        <v>9</v>
      </c>
      <c r="E22" s="184">
        <f>0.07467</f>
        <v>7.467E-2</v>
      </c>
      <c r="F22" s="187"/>
      <c r="G22" s="71"/>
      <c r="H22" s="71">
        <v>101</v>
      </c>
      <c r="I22" s="71"/>
      <c r="J22" s="184">
        <v>97</v>
      </c>
      <c r="K22" s="19"/>
      <c r="M22" s="26">
        <f>(H22-H21)*$D$4</f>
        <v>0</v>
      </c>
      <c r="N22" s="23"/>
    </row>
    <row r="23" spans="1:29" ht="14.4" x14ac:dyDescent="0.3">
      <c r="A23" s="22">
        <v>30</v>
      </c>
      <c r="B23" s="12">
        <f t="shared" si="2"/>
        <v>37.719899999999996</v>
      </c>
      <c r="D23" s="12">
        <v>9</v>
      </c>
      <c r="E23" s="184">
        <f>0.07467</f>
        <v>7.467E-2</v>
      </c>
      <c r="F23" s="187"/>
      <c r="G23" s="71"/>
      <c r="H23" s="71">
        <v>101</v>
      </c>
      <c r="I23" s="71"/>
      <c r="J23" s="184">
        <v>100</v>
      </c>
      <c r="K23" s="19"/>
      <c r="M23" s="26">
        <f t="shared" ref="M23:M31" si="3">(H23-H22)*$D$4</f>
        <v>0</v>
      </c>
      <c r="N23" s="23"/>
    </row>
    <row r="24" spans="1:29" ht="14.4" x14ac:dyDescent="0.3">
      <c r="A24" s="22">
        <v>60</v>
      </c>
      <c r="B24" s="12">
        <f t="shared" si="2"/>
        <v>35.459799999999994</v>
      </c>
      <c r="D24" s="12">
        <v>9</v>
      </c>
      <c r="E24" s="184">
        <f>0.07467</f>
        <v>7.467E-2</v>
      </c>
      <c r="F24" s="187">
        <v>113</v>
      </c>
      <c r="G24" s="71"/>
      <c r="H24" s="71">
        <v>103</v>
      </c>
      <c r="I24" s="71"/>
      <c r="J24" s="184">
        <v>102</v>
      </c>
      <c r="K24" s="19"/>
      <c r="M24" s="26">
        <f t="shared" si="3"/>
        <v>18</v>
      </c>
      <c r="N24" s="77"/>
    </row>
    <row r="25" spans="1:29" ht="14.4" x14ac:dyDescent="0.3">
      <c r="A25" s="22">
        <v>120</v>
      </c>
      <c r="B25" s="12">
        <f t="shared" si="2"/>
        <v>30.959599999999995</v>
      </c>
      <c r="C25" s="12">
        <v>8.9</v>
      </c>
      <c r="D25" s="12">
        <v>9</v>
      </c>
      <c r="E25" s="184">
        <f>0.07216</f>
        <v>7.2160000000000002E-2</v>
      </c>
      <c r="F25" s="187"/>
      <c r="G25" s="71"/>
      <c r="H25" s="71">
        <v>105</v>
      </c>
      <c r="I25" s="71"/>
      <c r="J25" s="184">
        <v>104</v>
      </c>
      <c r="K25" s="19">
        <f>((AVERAGE(F21,F24)-J25)*C25)</f>
        <v>80.100000000000009</v>
      </c>
      <c r="M25" s="26">
        <f t="shared" si="3"/>
        <v>18</v>
      </c>
      <c r="N25" s="77"/>
    </row>
    <row r="26" spans="1:29" ht="14.4" x14ac:dyDescent="0.3">
      <c r="A26" s="22">
        <v>180</v>
      </c>
      <c r="B26" s="12">
        <f t="shared" si="2"/>
        <v>26.609999999999996</v>
      </c>
      <c r="D26" s="12">
        <v>9</v>
      </c>
      <c r="E26" s="184">
        <f>0.07216</f>
        <v>7.2160000000000002E-2</v>
      </c>
      <c r="F26" s="187"/>
      <c r="G26" s="71"/>
      <c r="H26" s="71">
        <v>107</v>
      </c>
      <c r="I26" s="71"/>
      <c r="J26" s="184">
        <v>108</v>
      </c>
      <c r="K26" s="19"/>
      <c r="M26" s="26">
        <f t="shared" si="3"/>
        <v>18</v>
      </c>
      <c r="N26" s="77"/>
    </row>
    <row r="27" spans="1:29" ht="14.4" x14ac:dyDescent="0.3">
      <c r="A27" s="22">
        <v>240</v>
      </c>
      <c r="B27" s="12">
        <f t="shared" si="2"/>
        <v>22.260399999999997</v>
      </c>
      <c r="C27" s="12">
        <v>8.6</v>
      </c>
      <c r="D27" s="12">
        <v>9</v>
      </c>
      <c r="E27" s="184">
        <f>0.07216</f>
        <v>7.2160000000000002E-2</v>
      </c>
      <c r="F27" s="187">
        <v>112</v>
      </c>
      <c r="G27" s="71"/>
      <c r="H27" s="71">
        <v>110</v>
      </c>
      <c r="I27" s="71"/>
      <c r="J27" s="184">
        <v>110</v>
      </c>
      <c r="K27" s="19">
        <f>((AVERAGE(F24,F27)-J27)*C27)</f>
        <v>21.5</v>
      </c>
      <c r="M27" s="26">
        <f t="shared" si="3"/>
        <v>27</v>
      </c>
      <c r="N27" s="77"/>
    </row>
    <row r="28" spans="1:29" ht="14.4" x14ac:dyDescent="0.3">
      <c r="A28" s="22">
        <v>300</v>
      </c>
      <c r="B28" s="12">
        <f t="shared" si="2"/>
        <v>17.910799999999998</v>
      </c>
      <c r="D28" s="12">
        <v>9</v>
      </c>
      <c r="E28" s="184">
        <f>0.07216</f>
        <v>7.2160000000000002E-2</v>
      </c>
      <c r="F28" s="187"/>
      <c r="G28" s="71"/>
      <c r="H28" s="71">
        <v>110</v>
      </c>
      <c r="I28" s="71"/>
      <c r="J28" s="184">
        <v>110</v>
      </c>
      <c r="K28" s="19"/>
      <c r="M28" s="26">
        <f t="shared" si="3"/>
        <v>0</v>
      </c>
      <c r="N28" s="23"/>
    </row>
    <row r="29" spans="1:29" ht="14.4" x14ac:dyDescent="0.3">
      <c r="A29" s="22">
        <v>360</v>
      </c>
      <c r="B29" s="12">
        <f t="shared" si="2"/>
        <v>13.561199999999999</v>
      </c>
      <c r="C29" s="12">
        <v>8.6</v>
      </c>
      <c r="D29" s="12">
        <v>9</v>
      </c>
      <c r="E29" s="184">
        <f>0.07216</f>
        <v>7.2160000000000002E-2</v>
      </c>
      <c r="F29" s="187"/>
      <c r="G29" s="71"/>
      <c r="H29" s="71">
        <v>111</v>
      </c>
      <c r="I29" s="71"/>
      <c r="J29" s="184">
        <v>110</v>
      </c>
      <c r="K29" s="19">
        <f>((F27-J29)*C29)</f>
        <v>17.2</v>
      </c>
      <c r="M29" s="26">
        <f t="shared" si="3"/>
        <v>9</v>
      </c>
      <c r="N29" s="23"/>
    </row>
    <row r="30" spans="1:29" ht="14.4" x14ac:dyDescent="0.3">
      <c r="A30" s="22">
        <v>420</v>
      </c>
      <c r="B30" s="12">
        <f t="shared" si="2"/>
        <v>9.2116000000000007</v>
      </c>
      <c r="D30" s="12">
        <v>9</v>
      </c>
      <c r="E30" s="184">
        <v>7.2059999999999999E-2</v>
      </c>
      <c r="F30" s="187"/>
      <c r="G30" s="71"/>
      <c r="H30" s="71">
        <v>110</v>
      </c>
      <c r="I30" s="71"/>
      <c r="J30" s="184">
        <v>110</v>
      </c>
      <c r="K30" s="19"/>
      <c r="M30" s="26">
        <f t="shared" si="3"/>
        <v>-9</v>
      </c>
      <c r="N30" s="23"/>
    </row>
    <row r="31" spans="1:29" ht="14.4" x14ac:dyDescent="0.3">
      <c r="A31" s="31">
        <v>480</v>
      </c>
      <c r="B31" s="33">
        <v>4.75</v>
      </c>
      <c r="C31" s="33">
        <v>8.5500000000000007</v>
      </c>
      <c r="D31" s="33">
        <v>9</v>
      </c>
      <c r="E31" s="188">
        <v>7.2059999999999999E-2</v>
      </c>
      <c r="F31" s="189">
        <v>112</v>
      </c>
      <c r="G31" s="79"/>
      <c r="H31" s="79">
        <v>111</v>
      </c>
      <c r="I31" s="79"/>
      <c r="J31" s="188">
        <v>111</v>
      </c>
      <c r="K31" s="38">
        <f>((AVERAGE(F27,F31)-J31)*C31)</f>
        <v>8.5500000000000007</v>
      </c>
      <c r="L31" s="39"/>
      <c r="M31" s="39">
        <f t="shared" si="3"/>
        <v>9</v>
      </c>
      <c r="N31" s="34"/>
    </row>
    <row r="32" spans="1:29" ht="14.4" x14ac:dyDescent="0.3">
      <c r="B32" s="26"/>
      <c r="C32" s="26"/>
      <c r="E32" s="12">
        <f>((AVERAGE(E21:E22)*10)+(AVERAGE(E22:E23)*20)+(AVERAGE(E23:E24)*30)+(AVERAGE(E24:E25)*60)+(AVERAGE(E25:E26)*60)+(AVERAGE(E26:E27)*60)+(AVERAGE(E27:E28)*60)+(AVERAGE(E28:E29)*60)+(AVERAGE(E29:E30)*60)+(AVERAGE(E30:E31)*60))/480</f>
        <v>7.2611874999999992E-2</v>
      </c>
      <c r="F32" s="83"/>
      <c r="K32" s="42">
        <f>SUM(K25:K31)</f>
        <v>127.35000000000001</v>
      </c>
      <c r="L32" s="42"/>
      <c r="M32" s="42">
        <f>SUM(M22:M31)</f>
        <v>90</v>
      </c>
      <c r="N32" s="43">
        <f>K32-M32</f>
        <v>37.350000000000009</v>
      </c>
      <c r="O32" s="30"/>
      <c r="P32" s="30"/>
      <c r="Q32"/>
      <c r="R32"/>
      <c r="S32"/>
      <c r="T32"/>
      <c r="U32"/>
      <c r="V32" s="46"/>
      <c r="W32" s="46"/>
      <c r="X32"/>
      <c r="Y32" t="s">
        <v>18</v>
      </c>
      <c r="Z32"/>
      <c r="AA32"/>
    </row>
    <row r="33" spans="1:27" ht="14.4" x14ac:dyDescent="0.3">
      <c r="F33" s="83"/>
      <c r="K33" s="44">
        <f>(B21*F21)-(B31*F31)-(C25*J25)-(C27*J27)-(C29*J29)-(C31*J31)-((0.08*AVERAGE(F21:F31))+(0.22*AVERAGE(H21:H31))+(0.2*AVERAGE(J22:J31)))</f>
        <v>167.71000000000004</v>
      </c>
      <c r="L33" s="214"/>
      <c r="M33" s="45">
        <f>(H31-H21)*$D$4</f>
        <v>90</v>
      </c>
      <c r="O33" s="30"/>
      <c r="P33" s="30"/>
      <c r="Q33"/>
      <c r="R33"/>
      <c r="S33"/>
      <c r="T33"/>
      <c r="U33"/>
      <c r="V33" s="46"/>
      <c r="W33" s="46"/>
      <c r="X33"/>
      <c r="Y33"/>
      <c r="Z33"/>
      <c r="AA33"/>
    </row>
    <row r="34" spans="1:27" x14ac:dyDescent="0.3">
      <c r="F34" s="83"/>
    </row>
    <row r="35" spans="1:27" s="2" customFormat="1" x14ac:dyDescent="0.3">
      <c r="A35" s="1" t="s">
        <v>19</v>
      </c>
      <c r="G35" s="1"/>
      <c r="H35" s="1"/>
      <c r="I35" s="1"/>
      <c r="J35" s="1"/>
      <c r="K35" s="3"/>
      <c r="L35" s="3"/>
      <c r="M35" s="3"/>
    </row>
    <row r="36" spans="1:27" ht="41.4" x14ac:dyDescent="0.3">
      <c r="A36" s="4" t="s">
        <v>1</v>
      </c>
      <c r="B36" s="5" t="s">
        <v>2</v>
      </c>
      <c r="C36" s="5" t="s">
        <v>3</v>
      </c>
      <c r="D36" s="5" t="s">
        <v>4</v>
      </c>
      <c r="E36" s="5" t="s">
        <v>5</v>
      </c>
      <c r="F36" s="6" t="s">
        <v>6</v>
      </c>
      <c r="G36" s="7" t="s">
        <v>7</v>
      </c>
      <c r="H36" s="7" t="s">
        <v>8</v>
      </c>
      <c r="I36" s="7" t="s">
        <v>9</v>
      </c>
      <c r="J36" s="8" t="s">
        <v>10</v>
      </c>
      <c r="K36" s="9" t="s">
        <v>11</v>
      </c>
      <c r="L36" s="69"/>
      <c r="M36" s="69"/>
      <c r="N36" s="70"/>
    </row>
    <row r="37" spans="1:27" x14ac:dyDescent="0.3">
      <c r="A37" s="13"/>
      <c r="B37" s="14"/>
      <c r="C37" s="14"/>
      <c r="D37" s="14"/>
      <c r="E37" s="15"/>
      <c r="F37" s="16">
        <v>6.9444444444444447E-4</v>
      </c>
      <c r="G37" s="17">
        <v>1.3888888888888889E-3</v>
      </c>
      <c r="H37" s="17">
        <v>2.0833333333333333E-3</v>
      </c>
      <c r="I37" s="17">
        <v>2.7777777777777779E-3</v>
      </c>
      <c r="J37" s="18">
        <v>3.472222222222222E-3</v>
      </c>
      <c r="K37" s="19" t="s">
        <v>12</v>
      </c>
      <c r="M37" s="26" t="s">
        <v>13</v>
      </c>
      <c r="N37" s="23" t="s">
        <v>14</v>
      </c>
    </row>
    <row r="38" spans="1:27" ht="14.4" x14ac:dyDescent="0.3">
      <c r="A38" s="22">
        <v>0</v>
      </c>
      <c r="B38" s="12">
        <v>40</v>
      </c>
      <c r="C38" s="12">
        <v>0</v>
      </c>
      <c r="D38" s="12">
        <v>9</v>
      </c>
      <c r="E38" s="184">
        <f>0.07467</f>
        <v>7.467E-2</v>
      </c>
      <c r="F38" s="185">
        <v>4.5</v>
      </c>
      <c r="G38" s="186"/>
      <c r="H38" s="186">
        <v>0</v>
      </c>
      <c r="I38" s="186"/>
      <c r="J38" s="190"/>
      <c r="K38" s="19"/>
      <c r="N38" s="23"/>
    </row>
    <row r="39" spans="1:27" ht="14.4" x14ac:dyDescent="0.3">
      <c r="A39" s="22">
        <v>10</v>
      </c>
      <c r="B39" s="12">
        <f t="shared" ref="B39:B47" si="4">B38-(E38*(A39-A38))-0.02</f>
        <v>39.2333</v>
      </c>
      <c r="D39" s="12">
        <v>9</v>
      </c>
      <c r="E39" s="184">
        <f>0.07467</f>
        <v>7.467E-2</v>
      </c>
      <c r="F39" s="187"/>
      <c r="G39" s="71"/>
      <c r="H39" s="71">
        <v>0.9</v>
      </c>
      <c r="I39" s="71"/>
      <c r="J39" s="184">
        <v>1.7</v>
      </c>
      <c r="K39" s="19"/>
      <c r="M39" s="26">
        <f>(H39-H38)*$D$4</f>
        <v>8.1</v>
      </c>
      <c r="N39" s="23"/>
    </row>
    <row r="40" spans="1:27" ht="14.4" x14ac:dyDescent="0.3">
      <c r="A40" s="22">
        <v>30</v>
      </c>
      <c r="B40" s="12">
        <f t="shared" si="4"/>
        <v>37.719899999999996</v>
      </c>
      <c r="D40" s="12">
        <v>9</v>
      </c>
      <c r="E40" s="184">
        <f>0.07467</f>
        <v>7.467E-2</v>
      </c>
      <c r="F40" s="187"/>
      <c r="G40" s="71"/>
      <c r="H40" s="71">
        <v>1.2</v>
      </c>
      <c r="I40" s="71"/>
      <c r="J40" s="184">
        <v>1.8</v>
      </c>
      <c r="K40" s="19"/>
      <c r="M40" s="26">
        <f t="shared" ref="M40:M48" si="5">(H40-H39)*$D$4</f>
        <v>2.6999999999999993</v>
      </c>
      <c r="N40" s="23"/>
    </row>
    <row r="41" spans="1:27" ht="14.4" x14ac:dyDescent="0.3">
      <c r="A41" s="22">
        <v>60</v>
      </c>
      <c r="B41" s="12">
        <f t="shared" si="4"/>
        <v>35.459799999999994</v>
      </c>
      <c r="D41" s="12">
        <v>9</v>
      </c>
      <c r="E41" s="184">
        <f>0.07467</f>
        <v>7.467E-2</v>
      </c>
      <c r="F41" s="187">
        <v>4.5</v>
      </c>
      <c r="G41" s="71"/>
      <c r="H41" s="71">
        <v>1.6</v>
      </c>
      <c r="I41" s="71"/>
      <c r="J41" s="184">
        <v>2</v>
      </c>
      <c r="K41" s="19"/>
      <c r="M41" s="26">
        <f t="shared" si="5"/>
        <v>3.6000000000000014</v>
      </c>
      <c r="N41" s="77"/>
    </row>
    <row r="42" spans="1:27" ht="14.4" x14ac:dyDescent="0.3">
      <c r="A42" s="22">
        <v>120</v>
      </c>
      <c r="B42" s="12">
        <f t="shared" si="4"/>
        <v>30.959599999999995</v>
      </c>
      <c r="C42" s="12">
        <v>8.9</v>
      </c>
      <c r="D42" s="12">
        <v>9</v>
      </c>
      <c r="E42" s="184">
        <f>0.07216</f>
        <v>7.2160000000000002E-2</v>
      </c>
      <c r="F42" s="187"/>
      <c r="G42" s="71"/>
      <c r="H42" s="71">
        <v>2.2999999999999998</v>
      </c>
      <c r="I42" s="71"/>
      <c r="J42" s="184">
        <v>2.2999999999999998</v>
      </c>
      <c r="K42" s="19">
        <f>((AVERAGE(F38,F41)-J42)*C42)</f>
        <v>19.580000000000002</v>
      </c>
      <c r="M42" s="26">
        <f t="shared" si="5"/>
        <v>6.2999999999999972</v>
      </c>
      <c r="N42" s="77"/>
    </row>
    <row r="43" spans="1:27" ht="14.4" x14ac:dyDescent="0.3">
      <c r="A43" s="22">
        <v>180</v>
      </c>
      <c r="B43" s="12">
        <f t="shared" si="4"/>
        <v>26.609999999999996</v>
      </c>
      <c r="D43" s="12">
        <v>9</v>
      </c>
      <c r="E43" s="184">
        <f>0.07216</f>
        <v>7.2160000000000002E-2</v>
      </c>
      <c r="F43" s="187"/>
      <c r="G43" s="71"/>
      <c r="H43" s="71">
        <v>2.9</v>
      </c>
      <c r="I43" s="71"/>
      <c r="J43" s="184">
        <v>3.2</v>
      </c>
      <c r="K43" s="19"/>
      <c r="M43" s="26">
        <f t="shared" si="5"/>
        <v>5.4</v>
      </c>
      <c r="N43" s="77"/>
    </row>
    <row r="44" spans="1:27" ht="14.4" x14ac:dyDescent="0.3">
      <c r="A44" s="22">
        <v>240</v>
      </c>
      <c r="B44" s="12">
        <f t="shared" si="4"/>
        <v>22.260399999999997</v>
      </c>
      <c r="C44" s="12">
        <v>8.6</v>
      </c>
      <c r="D44" s="12">
        <v>9</v>
      </c>
      <c r="E44" s="184">
        <f>0.07216</f>
        <v>7.2160000000000002E-2</v>
      </c>
      <c r="F44" s="187">
        <v>4.5</v>
      </c>
      <c r="G44" s="71"/>
      <c r="H44" s="71">
        <v>3.6</v>
      </c>
      <c r="I44" s="71"/>
      <c r="J44" s="184">
        <v>3.9</v>
      </c>
      <c r="K44" s="19">
        <f>((AVERAGE(F41,F44)-J44)*C44)</f>
        <v>5.16</v>
      </c>
      <c r="M44" s="26">
        <f t="shared" si="5"/>
        <v>6.3000000000000016</v>
      </c>
      <c r="N44" s="77"/>
    </row>
    <row r="45" spans="1:27" ht="14.4" x14ac:dyDescent="0.3">
      <c r="A45" s="22">
        <v>300</v>
      </c>
      <c r="B45" s="12">
        <f t="shared" si="4"/>
        <v>17.910799999999998</v>
      </c>
      <c r="D45" s="12">
        <v>9</v>
      </c>
      <c r="E45" s="184">
        <f>0.07216</f>
        <v>7.2160000000000002E-2</v>
      </c>
      <c r="F45" s="187"/>
      <c r="G45" s="71"/>
      <c r="H45" s="71">
        <v>3.6</v>
      </c>
      <c r="I45" s="71"/>
      <c r="J45" s="184">
        <v>3.8</v>
      </c>
      <c r="K45" s="19"/>
      <c r="M45" s="26">
        <f t="shared" si="5"/>
        <v>0</v>
      </c>
      <c r="N45" s="23"/>
    </row>
    <row r="46" spans="1:27" ht="14.4" x14ac:dyDescent="0.3">
      <c r="A46" s="22">
        <v>360</v>
      </c>
      <c r="B46" s="12">
        <f t="shared" si="4"/>
        <v>13.561199999999999</v>
      </c>
      <c r="C46" s="12">
        <v>8.6</v>
      </c>
      <c r="D46" s="12">
        <v>9</v>
      </c>
      <c r="E46" s="184">
        <f>0.07216</f>
        <v>7.2160000000000002E-2</v>
      </c>
      <c r="F46" s="187"/>
      <c r="G46" s="71"/>
      <c r="H46" s="71">
        <v>3.9</v>
      </c>
      <c r="I46" s="71"/>
      <c r="J46" s="184">
        <v>3.8</v>
      </c>
      <c r="K46" s="19">
        <f>((F44-J46)*C46)</f>
        <v>6.0200000000000014</v>
      </c>
      <c r="M46" s="26">
        <f t="shared" si="5"/>
        <v>2.6999999999999984</v>
      </c>
      <c r="N46" s="23"/>
    </row>
    <row r="47" spans="1:27" ht="14.4" x14ac:dyDescent="0.3">
      <c r="A47" s="22">
        <v>420</v>
      </c>
      <c r="B47" s="12">
        <f t="shared" si="4"/>
        <v>9.2116000000000007</v>
      </c>
      <c r="D47" s="12">
        <v>9</v>
      </c>
      <c r="E47" s="184">
        <v>7.2059999999999999E-2</v>
      </c>
      <c r="F47" s="187"/>
      <c r="G47" s="71"/>
      <c r="H47" s="71">
        <v>4.0999999999999996</v>
      </c>
      <c r="I47" s="71"/>
      <c r="J47" s="184">
        <v>4</v>
      </c>
      <c r="K47" s="19"/>
      <c r="M47" s="26">
        <f t="shared" si="5"/>
        <v>1.7999999999999976</v>
      </c>
      <c r="N47" s="23"/>
    </row>
    <row r="48" spans="1:27" ht="14.4" x14ac:dyDescent="0.3">
      <c r="A48" s="31">
        <v>480</v>
      </c>
      <c r="B48" s="33">
        <v>4.75</v>
      </c>
      <c r="C48" s="33">
        <v>8.5500000000000007</v>
      </c>
      <c r="D48" s="33">
        <v>9</v>
      </c>
      <c r="E48" s="188">
        <v>7.2059999999999999E-2</v>
      </c>
      <c r="F48" s="189">
        <v>4.5</v>
      </c>
      <c r="G48" s="79"/>
      <c r="H48" s="79">
        <v>4.0999999999999996</v>
      </c>
      <c r="I48" s="79"/>
      <c r="J48" s="188">
        <v>4.0999999999999996</v>
      </c>
      <c r="K48" s="38">
        <f>((AVERAGE(F44,F48)-J48)*C48)</f>
        <v>3.4200000000000035</v>
      </c>
      <c r="L48" s="39"/>
      <c r="M48" s="39">
        <f t="shared" si="5"/>
        <v>0</v>
      </c>
      <c r="N48" s="34"/>
    </row>
    <row r="49" spans="1:28" x14ac:dyDescent="0.3">
      <c r="B49" s="26"/>
      <c r="C49" s="26"/>
      <c r="E49" s="12">
        <f>((AVERAGE(E38:E39)*10)+(AVERAGE(E39:E40)*20)+(AVERAGE(E40:E41)*30)+(AVERAGE(E41:E42)*60)+(AVERAGE(E42:E43)*60)+(AVERAGE(E43:E44)*60)+(AVERAGE(E44:E45)*60)+(AVERAGE(E45:E46)*60)+(AVERAGE(E46:E47)*60)+(AVERAGE(E47:E48)*60))/480</f>
        <v>7.2611874999999992E-2</v>
      </c>
      <c r="F49" s="95"/>
      <c r="K49" s="42">
        <f>SUM(K42:K48)</f>
        <v>34.180000000000007</v>
      </c>
      <c r="L49" s="42"/>
      <c r="M49" s="42">
        <f>SUM(M39:M48)</f>
        <v>36.899999999999991</v>
      </c>
      <c r="N49" s="43">
        <f>K49-M49</f>
        <v>-2.7199999999999847</v>
      </c>
    </row>
    <row r="50" spans="1:28" x14ac:dyDescent="0.3">
      <c r="F50" s="95"/>
      <c r="K50" s="44">
        <f>(B38*F38)-(B48*F48)-(C42*J42)-(C44*J44)-(C46*J46)-(C48*J48)-((0.08*AVERAGE(F38:F48))+(0.22*AVERAGE(H38:H48))+(0.2*AVERAGE(J39:J48)))</f>
        <v>35.344000000000001</v>
      </c>
      <c r="L50" s="214"/>
      <c r="M50" s="45">
        <f>(H48-H38)*$D$4</f>
        <v>36.9</v>
      </c>
    </row>
    <row r="51" spans="1:28" x14ac:dyDescent="0.3">
      <c r="F51" s="95"/>
    </row>
    <row r="52" spans="1:28" s="2" customFormat="1" x14ac:dyDescent="0.3">
      <c r="A52" s="1" t="s">
        <v>20</v>
      </c>
      <c r="F52" s="96"/>
      <c r="G52" s="1"/>
      <c r="H52" s="1"/>
      <c r="I52" s="1"/>
      <c r="J52" s="1"/>
      <c r="K52" s="3"/>
      <c r="L52" s="3"/>
      <c r="M52" s="3"/>
    </row>
    <row r="53" spans="1:28" ht="41.4" x14ac:dyDescent="0.3">
      <c r="A53" s="4" t="s">
        <v>1</v>
      </c>
      <c r="B53" s="5" t="s">
        <v>2</v>
      </c>
      <c r="C53" s="5" t="s">
        <v>3</v>
      </c>
      <c r="D53" s="5" t="s">
        <v>4</v>
      </c>
      <c r="E53" s="5" t="s">
        <v>5</v>
      </c>
      <c r="F53" s="97" t="s">
        <v>6</v>
      </c>
      <c r="G53" s="7" t="s">
        <v>7</v>
      </c>
      <c r="H53" s="7" t="s">
        <v>8</v>
      </c>
      <c r="I53" s="7" t="s">
        <v>9</v>
      </c>
      <c r="J53" s="8" t="s">
        <v>10</v>
      </c>
      <c r="K53" s="9" t="s">
        <v>11</v>
      </c>
      <c r="L53" s="69"/>
      <c r="M53" s="69"/>
      <c r="N53" s="70"/>
    </row>
    <row r="54" spans="1:28" x14ac:dyDescent="0.3">
      <c r="A54" s="13"/>
      <c r="B54" s="14"/>
      <c r="C54" s="14"/>
      <c r="D54" s="14"/>
      <c r="E54" s="15"/>
      <c r="F54" s="98">
        <v>6.9444444444444447E-4</v>
      </c>
      <c r="G54" s="17">
        <v>1.3888888888888889E-3</v>
      </c>
      <c r="H54" s="17">
        <v>2.0833333333333333E-3</v>
      </c>
      <c r="I54" s="17">
        <v>2.7777777777777779E-3</v>
      </c>
      <c r="J54" s="18">
        <v>3.472222222222222E-3</v>
      </c>
      <c r="K54" s="19" t="s">
        <v>12</v>
      </c>
      <c r="M54" s="26" t="s">
        <v>13</v>
      </c>
      <c r="N54" s="23" t="s">
        <v>14</v>
      </c>
    </row>
    <row r="55" spans="1:28" ht="14.4" x14ac:dyDescent="0.3">
      <c r="A55" s="22">
        <v>0</v>
      </c>
      <c r="B55" s="12">
        <v>40</v>
      </c>
      <c r="C55" s="12">
        <v>0</v>
      </c>
      <c r="D55" s="12">
        <v>9</v>
      </c>
      <c r="E55" s="184">
        <f>0.07467</f>
        <v>7.467E-2</v>
      </c>
      <c r="F55" s="185">
        <v>24.2</v>
      </c>
      <c r="G55" s="186"/>
      <c r="H55" s="186">
        <v>24.2</v>
      </c>
      <c r="I55" s="186"/>
      <c r="J55" s="190"/>
      <c r="K55" s="19"/>
      <c r="N55" s="23"/>
      <c r="O55" s="53"/>
      <c r="P55" s="54"/>
      <c r="Q55" s="55"/>
      <c r="R55" s="56"/>
      <c r="S55"/>
      <c r="T55"/>
      <c r="U55"/>
      <c r="V55"/>
      <c r="W55"/>
      <c r="X55"/>
      <c r="Y55"/>
      <c r="Z55"/>
      <c r="AA55"/>
      <c r="AB55"/>
    </row>
    <row r="56" spans="1:28" ht="14.4" x14ac:dyDescent="0.3">
      <c r="A56" s="22">
        <v>10</v>
      </c>
      <c r="B56" s="12">
        <f t="shared" ref="B56:B64" si="6">B55-(E55*(A56-A55))-0.02</f>
        <v>39.2333</v>
      </c>
      <c r="D56" s="12">
        <v>9</v>
      </c>
      <c r="E56" s="184">
        <f>0.07467</f>
        <v>7.467E-2</v>
      </c>
      <c r="F56" s="187"/>
      <c r="G56" s="71"/>
      <c r="H56" s="71">
        <v>24.6</v>
      </c>
      <c r="I56" s="71"/>
      <c r="J56" s="184">
        <v>23.5</v>
      </c>
      <c r="K56" s="19"/>
      <c r="M56" s="26">
        <f>(H56-H55)*$D$4</f>
        <v>3.6000000000000192</v>
      </c>
      <c r="N56" s="23"/>
      <c r="O56" s="57"/>
      <c r="P56" s="55"/>
      <c r="Q56" s="56"/>
      <c r="R56" s="55"/>
      <c r="S56" s="55"/>
      <c r="T56"/>
      <c r="U56"/>
      <c r="V56"/>
      <c r="W56"/>
      <c r="X56"/>
      <c r="Y56"/>
      <c r="Z56"/>
      <c r="AA56"/>
      <c r="AB56"/>
    </row>
    <row r="57" spans="1:28" ht="14.4" x14ac:dyDescent="0.3">
      <c r="A57" s="22">
        <v>30</v>
      </c>
      <c r="B57" s="12">
        <f t="shared" si="6"/>
        <v>37.719899999999996</v>
      </c>
      <c r="D57" s="12">
        <v>9</v>
      </c>
      <c r="E57" s="184">
        <f>0.07467</f>
        <v>7.467E-2</v>
      </c>
      <c r="F57" s="187"/>
      <c r="G57" s="71"/>
      <c r="H57" s="71">
        <v>24.5</v>
      </c>
      <c r="I57" s="71"/>
      <c r="J57" s="184">
        <v>24.7</v>
      </c>
      <c r="K57" s="19"/>
      <c r="M57" s="26">
        <f t="shared" ref="M57:M65" si="7">(H57-H56)*$D$4</f>
        <v>-0.90000000000001279</v>
      </c>
      <c r="N57" s="23"/>
      <c r="O57" s="58"/>
      <c r="P57"/>
      <c r="Q57"/>
      <c r="R57"/>
      <c r="S57" s="55"/>
      <c r="T57"/>
      <c r="U57"/>
      <c r="V57"/>
      <c r="W57"/>
      <c r="X57"/>
      <c r="Y57"/>
      <c r="Z57"/>
      <c r="AA57"/>
      <c r="AB57"/>
    </row>
    <row r="58" spans="1:28" ht="14.4" x14ac:dyDescent="0.3">
      <c r="A58" s="22">
        <v>60</v>
      </c>
      <c r="B58" s="12">
        <f t="shared" si="6"/>
        <v>35.459799999999994</v>
      </c>
      <c r="D58" s="12">
        <v>9</v>
      </c>
      <c r="E58" s="184">
        <f>0.07467</f>
        <v>7.467E-2</v>
      </c>
      <c r="F58" s="187">
        <v>23.9</v>
      </c>
      <c r="G58" s="71"/>
      <c r="H58" s="71">
        <v>23.8</v>
      </c>
      <c r="I58" s="71"/>
      <c r="J58" s="184">
        <v>24.5</v>
      </c>
      <c r="K58" s="19"/>
      <c r="M58" s="26">
        <f t="shared" si="7"/>
        <v>-6.2999999999999936</v>
      </c>
      <c r="N58" s="77"/>
      <c r="O58" s="58"/>
      <c r="P58"/>
      <c r="Q58"/>
      <c r="R58"/>
      <c r="S58" s="55"/>
      <c r="T58"/>
      <c r="U58"/>
      <c r="V58"/>
      <c r="W58"/>
      <c r="X58"/>
      <c r="Y58"/>
      <c r="Z58"/>
      <c r="AA58"/>
      <c r="AB58"/>
    </row>
    <row r="59" spans="1:28" ht="14.4" x14ac:dyDescent="0.3">
      <c r="A59" s="22">
        <v>120</v>
      </c>
      <c r="B59" s="12">
        <f t="shared" si="6"/>
        <v>30.959599999999995</v>
      </c>
      <c r="C59" s="12">
        <v>8.9</v>
      </c>
      <c r="D59" s="12">
        <v>9</v>
      </c>
      <c r="E59" s="184">
        <f>0.07216</f>
        <v>7.2160000000000002E-2</v>
      </c>
      <c r="F59" s="187"/>
      <c r="G59" s="71"/>
      <c r="H59" s="71">
        <v>23.5</v>
      </c>
      <c r="I59" s="71"/>
      <c r="J59" s="184">
        <v>23.9</v>
      </c>
      <c r="K59" s="19">
        <f>((AVERAGE(F55,F58)-J59)*C59)</f>
        <v>1.3349999999999873</v>
      </c>
      <c r="M59" s="26">
        <f t="shared" si="7"/>
        <v>-2.7000000000000064</v>
      </c>
      <c r="N59" s="77"/>
      <c r="O59" s="55"/>
      <c r="P59" s="55"/>
      <c r="Q59" s="55"/>
      <c r="R59" s="59"/>
      <c r="S59" s="59"/>
      <c r="T59"/>
      <c r="U59"/>
      <c r="V59"/>
      <c r="W59"/>
      <c r="X59"/>
      <c r="Y59"/>
      <c r="Z59"/>
      <c r="AA59"/>
      <c r="AB59"/>
    </row>
    <row r="60" spans="1:28" ht="14.4" x14ac:dyDescent="0.3">
      <c r="A60" s="22">
        <v>180</v>
      </c>
      <c r="B60" s="12">
        <f t="shared" si="6"/>
        <v>26.609999999999996</v>
      </c>
      <c r="D60" s="12">
        <v>9</v>
      </c>
      <c r="E60" s="184">
        <f>0.07216</f>
        <v>7.2160000000000002E-2</v>
      </c>
      <c r="F60" s="187"/>
      <c r="G60" s="71"/>
      <c r="H60" s="71">
        <v>24</v>
      </c>
      <c r="I60" s="71"/>
      <c r="J60" s="184">
        <v>23.9</v>
      </c>
      <c r="K60" s="19"/>
      <c r="M60" s="26">
        <f t="shared" si="7"/>
        <v>4.5</v>
      </c>
      <c r="N60" s="77"/>
      <c r="O60"/>
      <c r="P60" s="30"/>
      <c r="Q60" s="30"/>
      <c r="R60" s="59"/>
      <c r="S60" s="30"/>
      <c r="T60" s="30"/>
      <c r="U60"/>
      <c r="V60"/>
      <c r="W60"/>
      <c r="X60"/>
      <c r="Y60"/>
      <c r="Z60"/>
      <c r="AA60"/>
      <c r="AB60"/>
    </row>
    <row r="61" spans="1:28" ht="14.4" x14ac:dyDescent="0.3">
      <c r="A61" s="22">
        <v>240</v>
      </c>
      <c r="B61" s="12">
        <f t="shared" si="6"/>
        <v>22.260399999999997</v>
      </c>
      <c r="C61" s="12">
        <v>8.6</v>
      </c>
      <c r="D61" s="12">
        <v>9</v>
      </c>
      <c r="E61" s="184">
        <f>0.07216</f>
        <v>7.2160000000000002E-2</v>
      </c>
      <c r="F61" s="187">
        <v>23.1</v>
      </c>
      <c r="G61" s="71"/>
      <c r="H61" s="71">
        <v>23.6</v>
      </c>
      <c r="I61" s="71"/>
      <c r="J61" s="184">
        <v>23.6</v>
      </c>
      <c r="K61" s="19">
        <f>((AVERAGE(F58,F61)-J61)*C61)</f>
        <v>-0.8600000000000122</v>
      </c>
      <c r="M61" s="26">
        <f t="shared" si="7"/>
        <v>-3.5999999999999872</v>
      </c>
      <c r="N61" s="77"/>
      <c r="O61" s="30"/>
      <c r="P61" s="30"/>
      <c r="Q61" s="30"/>
      <c r="R61" s="59"/>
      <c r="S61" s="30"/>
      <c r="T61" s="30"/>
      <c r="U61"/>
      <c r="V61"/>
      <c r="W61"/>
      <c r="X61"/>
      <c r="Y61"/>
      <c r="Z61"/>
      <c r="AA61"/>
      <c r="AB61"/>
    </row>
    <row r="62" spans="1:28" ht="14.4" x14ac:dyDescent="0.3">
      <c r="A62" s="22">
        <v>300</v>
      </c>
      <c r="B62" s="12">
        <f t="shared" si="6"/>
        <v>17.910799999999998</v>
      </c>
      <c r="D62" s="12">
        <v>9</v>
      </c>
      <c r="E62" s="184">
        <f>0.07216</f>
        <v>7.2160000000000002E-2</v>
      </c>
      <c r="F62" s="187"/>
      <c r="G62" s="71"/>
      <c r="H62" s="71">
        <v>23.6</v>
      </c>
      <c r="I62" s="71"/>
      <c r="J62" s="184">
        <v>23.9</v>
      </c>
      <c r="K62" s="19"/>
      <c r="M62" s="26">
        <f t="shared" si="7"/>
        <v>0</v>
      </c>
      <c r="N62" s="23"/>
      <c r="O62" s="30"/>
      <c r="P62" s="30"/>
      <c r="Q62" s="30"/>
      <c r="R62" s="59"/>
      <c r="S62" s="30"/>
      <c r="T62" s="30"/>
      <c r="U62" s="30"/>
      <c r="V62"/>
      <c r="W62"/>
      <c r="X62"/>
      <c r="Y62"/>
      <c r="Z62"/>
      <c r="AA62"/>
      <c r="AB62"/>
    </row>
    <row r="63" spans="1:28" ht="14.4" x14ac:dyDescent="0.3">
      <c r="A63" s="22">
        <v>360</v>
      </c>
      <c r="B63" s="12">
        <f t="shared" si="6"/>
        <v>13.561199999999999</v>
      </c>
      <c r="C63" s="12">
        <v>8.6</v>
      </c>
      <c r="D63" s="12">
        <v>9</v>
      </c>
      <c r="E63" s="184">
        <f>0.07216</f>
        <v>7.2160000000000002E-2</v>
      </c>
      <c r="F63" s="187"/>
      <c r="G63" s="71"/>
      <c r="H63" s="71">
        <v>24</v>
      </c>
      <c r="I63" s="71"/>
      <c r="J63" s="184">
        <v>24.3</v>
      </c>
      <c r="K63" s="19">
        <f>((F61-J63)*C63)</f>
        <v>-10.319999999999993</v>
      </c>
      <c r="M63" s="26">
        <f t="shared" si="7"/>
        <v>3.5999999999999872</v>
      </c>
      <c r="N63" s="23"/>
      <c r="O63" s="30"/>
      <c r="P63" s="30"/>
      <c r="Q63" s="30"/>
      <c r="R63" s="59"/>
      <c r="S63" s="30"/>
      <c r="T63" s="30"/>
      <c r="U63" s="30"/>
      <c r="V63"/>
      <c r="W63" s="46"/>
      <c r="X63" s="46"/>
      <c r="Y63"/>
      <c r="Z63"/>
      <c r="AA63"/>
      <c r="AB63"/>
    </row>
    <row r="64" spans="1:28" ht="14.4" x14ac:dyDescent="0.3">
      <c r="A64" s="22">
        <v>420</v>
      </c>
      <c r="B64" s="12">
        <f t="shared" si="6"/>
        <v>9.2116000000000007</v>
      </c>
      <c r="D64" s="12">
        <v>9</v>
      </c>
      <c r="E64" s="184">
        <v>7.2059999999999999E-2</v>
      </c>
      <c r="F64" s="187"/>
      <c r="G64" s="71"/>
      <c r="H64" s="71">
        <v>23.8</v>
      </c>
      <c r="I64" s="71"/>
      <c r="J64" s="184">
        <v>23.3</v>
      </c>
      <c r="K64" s="19"/>
      <c r="M64" s="26">
        <f t="shared" si="7"/>
        <v>-1.7999999999999936</v>
      </c>
      <c r="N64" s="23"/>
      <c r="O64" s="30"/>
      <c r="P64" s="30"/>
      <c r="Q64" s="30"/>
      <c r="R64" s="59"/>
      <c r="S64" s="30"/>
      <c r="T64" s="30"/>
      <c r="U64" s="30"/>
      <c r="V64"/>
      <c r="W64" s="46"/>
      <c r="X64" s="46"/>
      <c r="Y64"/>
      <c r="Z64"/>
      <c r="AA64"/>
      <c r="AB64"/>
    </row>
    <row r="65" spans="1:28" ht="14.4" x14ac:dyDescent="0.3">
      <c r="A65" s="31">
        <v>480</v>
      </c>
      <c r="B65" s="33">
        <v>4.75</v>
      </c>
      <c r="C65" s="33">
        <v>8.5500000000000007</v>
      </c>
      <c r="D65" s="33">
        <v>9</v>
      </c>
      <c r="E65" s="188">
        <v>7.2059999999999999E-2</v>
      </c>
      <c r="F65" s="189">
        <v>23.8</v>
      </c>
      <c r="G65" s="79"/>
      <c r="H65" s="79">
        <v>24</v>
      </c>
      <c r="I65" s="79"/>
      <c r="J65" s="188">
        <v>24.2</v>
      </c>
      <c r="K65" s="38">
        <f>((AVERAGE(F61,F65)-J65)*C65)</f>
        <v>-6.4124999999999703</v>
      </c>
      <c r="L65" s="39"/>
      <c r="M65" s="39">
        <f t="shared" si="7"/>
        <v>1.7999999999999936</v>
      </c>
      <c r="N65" s="34"/>
      <c r="O65" s="30"/>
      <c r="P65" s="30"/>
      <c r="Q65" s="30"/>
      <c r="R65" s="59"/>
      <c r="S65" s="30"/>
      <c r="T65" s="30"/>
      <c r="U65" s="30"/>
      <c r="V65"/>
      <c r="W65" s="46"/>
      <c r="X65" s="46"/>
      <c r="Y65"/>
      <c r="Z65"/>
      <c r="AA65"/>
      <c r="AB65"/>
    </row>
    <row r="66" spans="1:28" ht="14.4" x14ac:dyDescent="0.3">
      <c r="B66" s="26"/>
      <c r="C66" s="26"/>
      <c r="E66" s="12">
        <f>((AVERAGE(E55:E56)*10)+(AVERAGE(E56:E57)*20)+(AVERAGE(E57:E58)*30)+(AVERAGE(E58:E59)*60)+(AVERAGE(E59:E60)*60)+(AVERAGE(E60:E61)*60)+(AVERAGE(E61:E62)*60)+(AVERAGE(E62:E63)*60)+(AVERAGE(E63:E64)*60)+(AVERAGE(E64:E65)*60))/480</f>
        <v>7.2611874999999992E-2</v>
      </c>
      <c r="F66" s="95"/>
      <c r="K66" s="42">
        <f>SUM(K59:K65)</f>
        <v>-16.25749999999999</v>
      </c>
      <c r="L66" s="42"/>
      <c r="M66" s="42">
        <f>SUM(M56:M65)</f>
        <v>-1.7999999999999936</v>
      </c>
      <c r="N66" s="43">
        <f>K66-M66</f>
        <v>-14.457499999999996</v>
      </c>
      <c r="O66" s="30"/>
      <c r="P66" s="30"/>
      <c r="Q66" s="30"/>
      <c r="R66" s="59"/>
      <c r="S66" s="30"/>
      <c r="T66" s="30"/>
      <c r="U66" s="30"/>
      <c r="V66"/>
      <c r="W66" s="46"/>
      <c r="X66" s="46"/>
      <c r="Y66"/>
      <c r="Z66"/>
      <c r="AA66"/>
      <c r="AB66"/>
    </row>
    <row r="67" spans="1:28" ht="14.4" x14ac:dyDescent="0.3">
      <c r="F67" s="95"/>
      <c r="K67" s="44">
        <f>(B55*F55)-(B65*F65)-(C59*J59)-(C61*J61)-(C63*J63)-(C65*J65)-((0.08*AVERAGE(F55:F65))+(0.22*AVERAGE(H55:H65))+(0.2*AVERAGE(J56:J65)))</f>
        <v>11.421999999999958</v>
      </c>
      <c r="L67" s="214"/>
      <c r="M67" s="45">
        <f>(H65-H55)*$D$4</f>
        <v>-1.7999999999999936</v>
      </c>
      <c r="O67" s="30"/>
      <c r="P67" s="30"/>
      <c r="Q67" s="30"/>
      <c r="R67" s="59"/>
      <c r="S67" s="30"/>
      <c r="T67" s="30"/>
      <c r="U67" s="30"/>
      <c r="V67"/>
      <c r="W67" s="46"/>
      <c r="X67" s="46"/>
      <c r="Y67"/>
      <c r="Z67"/>
      <c r="AA67"/>
      <c r="AB67"/>
    </row>
    <row r="68" spans="1:28" ht="14.4" x14ac:dyDescent="0.3">
      <c r="F68" s="95"/>
      <c r="N68" s="52"/>
      <c r="O68" s="30"/>
      <c r="P68" s="59"/>
      <c r="Q68" s="59"/>
      <c r="R68" s="30"/>
      <c r="S68" s="30"/>
      <c r="T68" s="59"/>
      <c r="U68" s="30"/>
      <c r="V68"/>
      <c r="W68" s="46"/>
      <c r="X68" s="46"/>
      <c r="Y68"/>
      <c r="Z68"/>
      <c r="AA68"/>
      <c r="AB68"/>
    </row>
    <row r="69" spans="1:28" s="2" customFormat="1" ht="14.4" x14ac:dyDescent="0.3">
      <c r="A69" s="1" t="s">
        <v>21</v>
      </c>
      <c r="F69" s="96"/>
      <c r="G69" s="1"/>
      <c r="H69" s="1"/>
      <c r="I69" s="1"/>
      <c r="J69" s="1"/>
      <c r="K69" s="3"/>
      <c r="L69" s="3"/>
      <c r="M69" s="3"/>
      <c r="N69" s="52"/>
      <c r="O69" s="30"/>
      <c r="P69" s="59"/>
      <c r="Q69" s="59"/>
      <c r="R69" s="30"/>
      <c r="S69" s="30"/>
      <c r="T69" s="59"/>
      <c r="U69" s="30"/>
      <c r="V69"/>
      <c r="W69" s="46"/>
      <c r="X69" s="46"/>
      <c r="Y69"/>
      <c r="Z69"/>
      <c r="AA69"/>
      <c r="AB69"/>
    </row>
    <row r="70" spans="1:28" ht="41.4" x14ac:dyDescent="0.3">
      <c r="A70" s="4" t="s">
        <v>1</v>
      </c>
      <c r="B70" s="5" t="s">
        <v>2</v>
      </c>
      <c r="C70" s="5" t="s">
        <v>3</v>
      </c>
      <c r="D70" s="5" t="s">
        <v>4</v>
      </c>
      <c r="E70" s="5" t="s">
        <v>5</v>
      </c>
      <c r="F70" s="97" t="s">
        <v>6</v>
      </c>
      <c r="G70" s="7" t="s">
        <v>7</v>
      </c>
      <c r="H70" s="7" t="s">
        <v>8</v>
      </c>
      <c r="I70" s="7" t="s">
        <v>9</v>
      </c>
      <c r="J70" s="8" t="s">
        <v>10</v>
      </c>
      <c r="K70" s="9" t="s">
        <v>11</v>
      </c>
      <c r="L70" s="69"/>
      <c r="M70" s="69"/>
      <c r="N70" s="70"/>
      <c r="O70" s="30"/>
      <c r="P70" s="59"/>
      <c r="Q70" s="59"/>
      <c r="R70" s="30"/>
      <c r="S70" s="30"/>
      <c r="T70" s="59"/>
      <c r="U70" s="30"/>
      <c r="V70"/>
      <c r="W70" s="46"/>
      <c r="X70" s="46"/>
      <c r="Y70"/>
      <c r="Z70"/>
      <c r="AA70"/>
      <c r="AB70"/>
    </row>
    <row r="71" spans="1:28" ht="14.4" x14ac:dyDescent="0.3">
      <c r="A71" s="13"/>
      <c r="B71" s="14"/>
      <c r="C71" s="14"/>
      <c r="D71" s="14"/>
      <c r="E71" s="15"/>
      <c r="F71" s="98">
        <v>6.9444444444444447E-4</v>
      </c>
      <c r="G71" s="17">
        <v>1.3888888888888889E-3</v>
      </c>
      <c r="H71" s="17">
        <v>2.0833333333333333E-3</v>
      </c>
      <c r="I71" s="17">
        <v>2.7777777777777779E-3</v>
      </c>
      <c r="J71" s="18">
        <v>3.472222222222222E-3</v>
      </c>
      <c r="K71" s="19" t="s">
        <v>12</v>
      </c>
      <c r="M71" s="26" t="s">
        <v>13</v>
      </c>
      <c r="N71" s="23" t="s">
        <v>14</v>
      </c>
      <c r="O71" s="59"/>
      <c r="P71" s="59"/>
      <c r="Q71" s="59"/>
      <c r="R71" s="30"/>
      <c r="S71" s="30"/>
      <c r="T71" s="59"/>
      <c r="U71" s="30"/>
      <c r="V71"/>
      <c r="W71" s="46"/>
      <c r="X71" s="46"/>
      <c r="Y71"/>
      <c r="Z71"/>
      <c r="AA71"/>
      <c r="AB71"/>
    </row>
    <row r="72" spans="1:28" ht="14.4" x14ac:dyDescent="0.3">
      <c r="A72" s="22">
        <v>0</v>
      </c>
      <c r="B72" s="12">
        <v>40</v>
      </c>
      <c r="C72" s="12">
        <v>0</v>
      </c>
      <c r="D72" s="12">
        <v>9</v>
      </c>
      <c r="E72" s="184">
        <f>0.07467</f>
        <v>7.467E-2</v>
      </c>
      <c r="F72" s="88">
        <v>0</v>
      </c>
      <c r="G72" s="89"/>
      <c r="H72" s="186">
        <v>9.6999999999999993</v>
      </c>
      <c r="I72" s="186"/>
      <c r="J72" s="186"/>
      <c r="K72" s="19"/>
      <c r="N72" s="23"/>
      <c r="O72"/>
      <c r="P72"/>
      <c r="Q72"/>
      <c r="R72"/>
      <c r="S72"/>
      <c r="T72"/>
      <c r="U72" s="30"/>
      <c r="V72"/>
      <c r="W72" s="46"/>
      <c r="X72" s="46"/>
      <c r="Y72"/>
      <c r="Z72"/>
      <c r="AA72"/>
      <c r="AB72"/>
    </row>
    <row r="73" spans="1:28" ht="14.4" x14ac:dyDescent="0.3">
      <c r="A73" s="22">
        <v>10</v>
      </c>
      <c r="B73" s="12">
        <f t="shared" ref="B73:B81" si="8">B72-(E72*(A73-A72))-0.02</f>
        <v>39.2333</v>
      </c>
      <c r="D73" s="12">
        <v>9</v>
      </c>
      <c r="E73" s="184">
        <f>0.07467</f>
        <v>7.467E-2</v>
      </c>
      <c r="F73" s="90">
        <v>0</v>
      </c>
      <c r="G73" s="74"/>
      <c r="H73" s="71">
        <v>8.8000000000000007</v>
      </c>
      <c r="I73" s="71"/>
      <c r="J73" s="71">
        <v>5.5</v>
      </c>
      <c r="K73" s="19"/>
      <c r="M73" s="26">
        <f>(H73-H72)*$D$4</f>
        <v>-8.0999999999999872</v>
      </c>
      <c r="N73" s="23"/>
      <c r="O73" s="30"/>
      <c r="P73" s="30"/>
      <c r="Q73" s="30"/>
      <c r="R73"/>
      <c r="S73"/>
      <c r="T73"/>
      <c r="U73"/>
      <c r="V73"/>
      <c r="W73" s="46"/>
      <c r="X73" s="46"/>
      <c r="Y73"/>
      <c r="Z73"/>
      <c r="AA73"/>
      <c r="AB73"/>
    </row>
    <row r="74" spans="1:28" ht="14.4" x14ac:dyDescent="0.3">
      <c r="A74" s="22">
        <v>30</v>
      </c>
      <c r="B74" s="12">
        <f t="shared" si="8"/>
        <v>37.719899999999996</v>
      </c>
      <c r="D74" s="12">
        <v>9</v>
      </c>
      <c r="E74" s="184">
        <f>0.07467</f>
        <v>7.467E-2</v>
      </c>
      <c r="F74" s="90">
        <v>0</v>
      </c>
      <c r="G74" s="74"/>
      <c r="H74" s="71">
        <v>8.1</v>
      </c>
      <c r="I74" s="71"/>
      <c r="J74" s="71">
        <v>5.8</v>
      </c>
      <c r="K74" s="19"/>
      <c r="M74" s="26">
        <f t="shared" ref="M74:M82" si="9">(H74-H73)*$D$4</f>
        <v>-6.3000000000000096</v>
      </c>
      <c r="N74" s="23"/>
      <c r="O74" s="30"/>
      <c r="P74" s="30"/>
      <c r="Q74" s="30"/>
      <c r="R74"/>
      <c r="S74"/>
      <c r="T74"/>
      <c r="U74"/>
      <c r="V74"/>
      <c r="W74" s="46"/>
      <c r="X74" s="46"/>
      <c r="Y74"/>
      <c r="Z74"/>
      <c r="AA74"/>
      <c r="AB74"/>
    </row>
    <row r="75" spans="1:28" ht="14.4" x14ac:dyDescent="0.3">
      <c r="A75" s="22">
        <v>60</v>
      </c>
      <c r="B75" s="12">
        <f t="shared" si="8"/>
        <v>35.459799999999994</v>
      </c>
      <c r="D75" s="12">
        <v>9</v>
      </c>
      <c r="E75" s="184">
        <f>0.07467</f>
        <v>7.467E-2</v>
      </c>
      <c r="F75" s="88">
        <v>0</v>
      </c>
      <c r="G75" s="89"/>
      <c r="H75" s="71">
        <v>6.9</v>
      </c>
      <c r="I75" s="71"/>
      <c r="J75" s="71">
        <v>5.5</v>
      </c>
      <c r="K75" s="19"/>
      <c r="M75" s="26">
        <f t="shared" si="9"/>
        <v>-10.799999999999994</v>
      </c>
      <c r="N75" s="77"/>
      <c r="O75" s="30"/>
      <c r="P75" s="30"/>
      <c r="Q75" s="30"/>
      <c r="R75"/>
      <c r="S75"/>
      <c r="T75"/>
      <c r="U75"/>
      <c r="V75"/>
      <c r="W75" s="46"/>
      <c r="X75" s="46"/>
      <c r="Y75"/>
      <c r="Z75"/>
      <c r="AA75"/>
      <c r="AB75"/>
    </row>
    <row r="76" spans="1:28" ht="14.4" x14ac:dyDescent="0.3">
      <c r="A76" s="22">
        <v>120</v>
      </c>
      <c r="B76" s="12">
        <f t="shared" si="8"/>
        <v>30.959599999999995</v>
      </c>
      <c r="C76" s="12">
        <v>8.9</v>
      </c>
      <c r="D76" s="12">
        <v>9</v>
      </c>
      <c r="E76" s="184">
        <f>0.07216</f>
        <v>7.2160000000000002E-2</v>
      </c>
      <c r="F76" s="90">
        <v>0</v>
      </c>
      <c r="G76" s="74"/>
      <c r="H76" s="71">
        <v>5.2</v>
      </c>
      <c r="I76" s="71"/>
      <c r="J76" s="71">
        <v>4.8</v>
      </c>
      <c r="K76" s="19">
        <f>((AVERAGE(F72,F75)-J76)*C76)</f>
        <v>-42.72</v>
      </c>
      <c r="M76" s="26">
        <f t="shared" si="9"/>
        <v>-15.3</v>
      </c>
      <c r="N76" s="77"/>
      <c r="O76" s="30"/>
      <c r="P76" s="30"/>
      <c r="Q76" s="30"/>
      <c r="R76"/>
      <c r="S76"/>
      <c r="T76"/>
      <c r="U76" s="30"/>
      <c r="V76"/>
      <c r="W76" s="46"/>
      <c r="X76" s="46"/>
      <c r="Y76"/>
      <c r="Z76"/>
      <c r="AA76"/>
      <c r="AB76"/>
    </row>
    <row r="77" spans="1:28" ht="14.4" x14ac:dyDescent="0.3">
      <c r="A77" s="22">
        <v>180</v>
      </c>
      <c r="B77" s="12">
        <f t="shared" si="8"/>
        <v>26.609999999999996</v>
      </c>
      <c r="D77" s="12">
        <v>9</v>
      </c>
      <c r="E77" s="184">
        <f>0.07216</f>
        <v>7.2160000000000002E-2</v>
      </c>
      <c r="F77" s="90">
        <v>0</v>
      </c>
      <c r="G77" s="74"/>
      <c r="H77" s="71">
        <v>3.8</v>
      </c>
      <c r="I77" s="71"/>
      <c r="J77" s="71">
        <v>3.1</v>
      </c>
      <c r="K77" s="19"/>
      <c r="M77" s="26">
        <f t="shared" si="9"/>
        <v>-12.600000000000003</v>
      </c>
      <c r="N77" s="77"/>
      <c r="O77" s="30"/>
      <c r="P77" s="30"/>
      <c r="Q77" s="30"/>
      <c r="R77"/>
      <c r="S77"/>
      <c r="T77"/>
      <c r="U77"/>
      <c r="V77"/>
      <c r="W77" s="46"/>
      <c r="X77" s="46"/>
      <c r="Y77"/>
      <c r="Z77"/>
      <c r="AA77"/>
      <c r="AB77"/>
    </row>
    <row r="78" spans="1:28" ht="14.4" x14ac:dyDescent="0.3">
      <c r="A78" s="22">
        <v>240</v>
      </c>
      <c r="B78" s="12">
        <f t="shared" si="8"/>
        <v>22.260399999999997</v>
      </c>
      <c r="C78" s="12">
        <v>8.6</v>
      </c>
      <c r="D78" s="12">
        <v>9</v>
      </c>
      <c r="E78" s="184">
        <f>0.07216</f>
        <v>7.2160000000000002E-2</v>
      </c>
      <c r="F78" s="88">
        <v>0</v>
      </c>
      <c r="G78" s="89"/>
      <c r="H78" s="71">
        <v>2.2000000000000002</v>
      </c>
      <c r="I78" s="71"/>
      <c r="J78" s="71">
        <v>1.4</v>
      </c>
      <c r="K78" s="19">
        <f>((AVERAGE(F75,F78)-J78)*C78)</f>
        <v>-12.04</v>
      </c>
      <c r="M78" s="26">
        <f t="shared" si="9"/>
        <v>-14.399999999999997</v>
      </c>
      <c r="N78" s="77"/>
      <c r="O78" s="30"/>
      <c r="P78" s="30"/>
      <c r="Q78" s="30"/>
      <c r="R78"/>
      <c r="S78"/>
      <c r="T78"/>
      <c r="U78"/>
      <c r="V78"/>
      <c r="W78" s="46"/>
      <c r="X78" s="46"/>
      <c r="Y78"/>
      <c r="Z78"/>
      <c r="AA78"/>
      <c r="AB78"/>
    </row>
    <row r="79" spans="1:28" ht="14.4" x14ac:dyDescent="0.3">
      <c r="A79" s="22">
        <v>300</v>
      </c>
      <c r="B79" s="12">
        <f t="shared" si="8"/>
        <v>17.910799999999998</v>
      </c>
      <c r="D79" s="12">
        <v>9</v>
      </c>
      <c r="E79" s="184">
        <f>0.07216</f>
        <v>7.2160000000000002E-2</v>
      </c>
      <c r="F79" s="90">
        <v>0</v>
      </c>
      <c r="G79" s="74"/>
      <c r="H79" s="71">
        <v>2.2000000000000002</v>
      </c>
      <c r="I79" s="71"/>
      <c r="J79" s="71">
        <v>1.7</v>
      </c>
      <c r="K79" s="19"/>
      <c r="M79" s="26">
        <f t="shared" si="9"/>
        <v>0</v>
      </c>
      <c r="N79" s="23"/>
      <c r="O79" s="30"/>
      <c r="P79" s="30"/>
      <c r="Q79" s="30"/>
      <c r="R79"/>
      <c r="S79"/>
      <c r="T79"/>
      <c r="U79"/>
      <c r="V79"/>
      <c r="W79" s="46"/>
      <c r="X79" s="46"/>
      <c r="Y79"/>
      <c r="Z79"/>
      <c r="AA79"/>
      <c r="AB79"/>
    </row>
    <row r="80" spans="1:28" ht="14.4" x14ac:dyDescent="0.3">
      <c r="A80" s="22">
        <v>360</v>
      </c>
      <c r="B80" s="12">
        <f t="shared" si="8"/>
        <v>13.561199999999999</v>
      </c>
      <c r="C80" s="12">
        <v>8.6</v>
      </c>
      <c r="D80" s="12">
        <v>9</v>
      </c>
      <c r="E80" s="184">
        <f>0.07216</f>
        <v>7.2160000000000002E-2</v>
      </c>
      <c r="F80" s="90">
        <v>0</v>
      </c>
      <c r="G80" s="74"/>
      <c r="H80" s="71">
        <v>1.6</v>
      </c>
      <c r="I80" s="71"/>
      <c r="J80" s="71">
        <v>1.5</v>
      </c>
      <c r="K80" s="19">
        <f>((F78-J80)*C80)</f>
        <v>-12.899999999999999</v>
      </c>
      <c r="M80" s="26">
        <f t="shared" si="9"/>
        <v>-5.4</v>
      </c>
      <c r="N80" s="23"/>
    </row>
    <row r="81" spans="1:27" ht="14.4" x14ac:dyDescent="0.3">
      <c r="A81" s="22">
        <v>420</v>
      </c>
      <c r="B81" s="12">
        <f t="shared" si="8"/>
        <v>9.2116000000000007</v>
      </c>
      <c r="D81" s="12">
        <v>9</v>
      </c>
      <c r="E81" s="184">
        <v>7.2059999999999999E-2</v>
      </c>
      <c r="F81" s="90">
        <v>0</v>
      </c>
      <c r="G81" s="74"/>
      <c r="H81" s="71">
        <v>0.9</v>
      </c>
      <c r="I81" s="71"/>
      <c r="J81" s="71">
        <v>1.2</v>
      </c>
      <c r="K81" s="19"/>
      <c r="M81" s="26">
        <f t="shared" si="9"/>
        <v>-6.3000000000000007</v>
      </c>
      <c r="N81" s="23"/>
      <c r="O81" s="30"/>
      <c r="P81" s="30"/>
      <c r="Q81"/>
      <c r="R81"/>
      <c r="S81"/>
      <c r="T81"/>
      <c r="U81"/>
      <c r="V81" s="46"/>
      <c r="W81" s="46"/>
      <c r="X81"/>
      <c r="Y81"/>
      <c r="Z81"/>
      <c r="AA81"/>
    </row>
    <row r="82" spans="1:27" ht="14.4" x14ac:dyDescent="0.3">
      <c r="A82" s="31">
        <v>480</v>
      </c>
      <c r="B82" s="33">
        <v>4.75</v>
      </c>
      <c r="C82" s="33">
        <v>8.5500000000000007</v>
      </c>
      <c r="D82" s="33">
        <v>9</v>
      </c>
      <c r="E82" s="188">
        <v>7.2059999999999999E-2</v>
      </c>
      <c r="F82" s="92">
        <v>0</v>
      </c>
      <c r="G82" s="93"/>
      <c r="H82" s="79">
        <v>0.9</v>
      </c>
      <c r="I82" s="79"/>
      <c r="J82" s="79">
        <v>0.9</v>
      </c>
      <c r="K82" s="38">
        <f>((AVERAGE(F78,F82)-J82)*C82)</f>
        <v>-7.6950000000000012</v>
      </c>
      <c r="L82" s="39"/>
      <c r="M82" s="39">
        <f t="shared" si="9"/>
        <v>0</v>
      </c>
      <c r="N82" s="34"/>
      <c r="O82" s="30"/>
      <c r="P82" s="30"/>
      <c r="Q82"/>
      <c r="R82"/>
      <c r="S82"/>
      <c r="T82"/>
      <c r="U82"/>
      <c r="V82" s="46"/>
      <c r="W82" s="46"/>
      <c r="X82"/>
      <c r="Y82"/>
      <c r="Z82"/>
      <c r="AA82"/>
    </row>
    <row r="83" spans="1:27" x14ac:dyDescent="0.3">
      <c r="B83" s="26"/>
      <c r="C83" s="26"/>
      <c r="E83" s="12">
        <f>((AVERAGE(E72:E73)*10)+(AVERAGE(E73:E74)*20)+(AVERAGE(E74:E75)*30)+(AVERAGE(E75:E76)*60)+(AVERAGE(E76:E77)*60)+(AVERAGE(E77:E78)*60)+(AVERAGE(E78:E79)*60)+(AVERAGE(E79:E80)*60)+(AVERAGE(E80:E81)*60)+(AVERAGE(E81:E82)*60))/480</f>
        <v>7.2611874999999992E-2</v>
      </c>
      <c r="K83" s="42">
        <f>SUM(K76:K82)</f>
        <v>-75.355000000000004</v>
      </c>
      <c r="L83" s="42"/>
      <c r="M83" s="42">
        <f>SUM(M73:M82)</f>
        <v>-79.199999999999989</v>
      </c>
      <c r="N83" s="43">
        <f>K83-M83</f>
        <v>3.8449999999999847</v>
      </c>
    </row>
    <row r="84" spans="1:27" x14ac:dyDescent="0.3">
      <c r="K84" s="44">
        <f>(B72*F72)-(B82*F82)-(C76*J76)-(C78*J78)-(C80*J80)-(C82*J82)-((0.08*AVERAGE(F72:F82))+(0.22*AVERAGE(H72:H82))+(0.2*AVERAGE(J73:J82)))</f>
        <v>-76.989000000000004</v>
      </c>
      <c r="L84" s="214"/>
      <c r="M84" s="45">
        <f>(H82-H72)*$D$4</f>
        <v>-79.199999999999989</v>
      </c>
    </row>
    <row r="86" spans="1:27" s="2" customFormat="1" x14ac:dyDescent="0.3">
      <c r="A86" s="1" t="s">
        <v>22</v>
      </c>
      <c r="G86" s="1"/>
      <c r="H86" s="1"/>
      <c r="I86" s="1"/>
      <c r="J86" s="1"/>
      <c r="K86" s="3"/>
      <c r="L86" s="3"/>
      <c r="M86" s="3"/>
    </row>
    <row r="87" spans="1:27" ht="41.4" x14ac:dyDescent="0.3">
      <c r="A87" s="4" t="s">
        <v>1</v>
      </c>
      <c r="B87" s="5" t="s">
        <v>2</v>
      </c>
      <c r="C87" s="5" t="s">
        <v>3</v>
      </c>
      <c r="D87" s="5" t="s">
        <v>4</v>
      </c>
      <c r="E87" s="5" t="s">
        <v>5</v>
      </c>
      <c r="F87" s="6" t="s">
        <v>6</v>
      </c>
      <c r="G87" s="7" t="s">
        <v>7</v>
      </c>
      <c r="H87" s="7" t="s">
        <v>8</v>
      </c>
      <c r="I87" s="7" t="s">
        <v>9</v>
      </c>
      <c r="J87" s="8" t="s">
        <v>10</v>
      </c>
      <c r="K87" s="9" t="s">
        <v>11</v>
      </c>
      <c r="L87" s="69"/>
      <c r="M87" s="69"/>
      <c r="N87" s="70"/>
    </row>
    <row r="88" spans="1:27" x14ac:dyDescent="0.3">
      <c r="A88" s="13"/>
      <c r="B88" s="14"/>
      <c r="C88" s="14"/>
      <c r="D88" s="14"/>
      <c r="E88" s="15"/>
      <c r="F88" s="16">
        <v>6.9444444444444447E-4</v>
      </c>
      <c r="G88" s="17">
        <v>1.3888888888888889E-3</v>
      </c>
      <c r="H88" s="17">
        <v>2.0833333333333333E-3</v>
      </c>
      <c r="I88" s="17">
        <v>2.7777777777777779E-3</v>
      </c>
      <c r="J88" s="18">
        <v>3.472222222222222E-3</v>
      </c>
      <c r="K88" s="19" t="s">
        <v>12</v>
      </c>
      <c r="M88" s="26" t="s">
        <v>13</v>
      </c>
      <c r="N88" s="23" t="s">
        <v>14</v>
      </c>
    </row>
    <row r="89" spans="1:27" ht="14.4" x14ac:dyDescent="0.3">
      <c r="A89" s="22">
        <v>0</v>
      </c>
      <c r="B89" s="12">
        <v>40</v>
      </c>
      <c r="C89" s="12">
        <v>0</v>
      </c>
      <c r="D89" s="12">
        <v>9</v>
      </c>
      <c r="E89" s="184">
        <f>0.07467</f>
        <v>7.467E-2</v>
      </c>
      <c r="F89" s="185">
        <v>1.3</v>
      </c>
      <c r="G89" s="186"/>
      <c r="H89" s="186">
        <v>1.68</v>
      </c>
      <c r="I89" s="186"/>
      <c r="J89" s="190"/>
      <c r="K89" s="19"/>
      <c r="N89" s="23"/>
    </row>
    <row r="90" spans="1:27" ht="14.4" x14ac:dyDescent="0.3">
      <c r="A90" s="22">
        <v>10</v>
      </c>
      <c r="B90" s="12">
        <f t="shared" ref="B90:B98" si="10">B89-(E89*(A90-A89))-0.02</f>
        <v>39.2333</v>
      </c>
      <c r="D90" s="12">
        <v>9</v>
      </c>
      <c r="E90" s="184">
        <f>0.07467</f>
        <v>7.467E-2</v>
      </c>
      <c r="F90" s="187"/>
      <c r="G90" s="71"/>
      <c r="H90" s="71">
        <v>1.56</v>
      </c>
      <c r="I90" s="71"/>
      <c r="J90" s="184">
        <v>1.1599999999999999</v>
      </c>
      <c r="K90" s="19"/>
      <c r="M90" s="26">
        <f>(H90-H89)*$D$4</f>
        <v>-1.079999999999999</v>
      </c>
      <c r="N90" s="23"/>
    </row>
    <row r="91" spans="1:27" ht="14.4" x14ac:dyDescent="0.3">
      <c r="A91" s="22">
        <v>30</v>
      </c>
      <c r="B91" s="12">
        <f t="shared" si="10"/>
        <v>37.719899999999996</v>
      </c>
      <c r="D91" s="12">
        <v>9</v>
      </c>
      <c r="E91" s="184">
        <f>0.07467</f>
        <v>7.467E-2</v>
      </c>
      <c r="F91" s="187"/>
      <c r="G91" s="71"/>
      <c r="H91" s="71">
        <v>1.54</v>
      </c>
      <c r="I91" s="71"/>
      <c r="J91" s="184">
        <v>1.27</v>
      </c>
      <c r="K91" s="19"/>
      <c r="M91" s="26">
        <f t="shared" ref="M91:M99" si="11">(H91-H90)*$D$4</f>
        <v>-0.18000000000000016</v>
      </c>
      <c r="N91" s="23"/>
    </row>
    <row r="92" spans="1:27" ht="14.4" x14ac:dyDescent="0.3">
      <c r="A92" s="22">
        <v>60</v>
      </c>
      <c r="B92" s="12">
        <f t="shared" si="10"/>
        <v>35.459799999999994</v>
      </c>
      <c r="D92" s="12">
        <v>9</v>
      </c>
      <c r="E92" s="184">
        <f>0.07467</f>
        <v>7.467E-2</v>
      </c>
      <c r="F92" s="187">
        <v>1.26</v>
      </c>
      <c r="G92" s="71"/>
      <c r="H92" s="71">
        <v>1.46</v>
      </c>
      <c r="I92" s="71"/>
      <c r="J92" s="184">
        <v>1.35</v>
      </c>
      <c r="K92" s="19"/>
      <c r="M92" s="26">
        <f t="shared" si="11"/>
        <v>-0.72000000000000064</v>
      </c>
      <c r="N92" s="77"/>
    </row>
    <row r="93" spans="1:27" ht="14.4" x14ac:dyDescent="0.3">
      <c r="A93" s="22">
        <v>120</v>
      </c>
      <c r="B93" s="12">
        <f t="shared" si="10"/>
        <v>30.959599999999995</v>
      </c>
      <c r="C93" s="12">
        <v>8.9</v>
      </c>
      <c r="D93" s="12">
        <v>9</v>
      </c>
      <c r="E93" s="184">
        <f>0.07216</f>
        <v>7.2160000000000002E-2</v>
      </c>
      <c r="F93" s="187"/>
      <c r="G93" s="71"/>
      <c r="H93" s="71">
        <v>1.45</v>
      </c>
      <c r="I93" s="71"/>
      <c r="J93" s="184">
        <v>1.38</v>
      </c>
      <c r="K93" s="19">
        <f>((AVERAGE(F89,F92)-J93)*C93)</f>
        <v>-0.8899999999999989</v>
      </c>
      <c r="M93" s="26">
        <f t="shared" si="11"/>
        <v>-9.000000000000008E-2</v>
      </c>
      <c r="N93" s="77"/>
    </row>
    <row r="94" spans="1:27" ht="14.4" x14ac:dyDescent="0.3">
      <c r="A94" s="22">
        <v>180</v>
      </c>
      <c r="B94" s="12">
        <f t="shared" si="10"/>
        <v>26.609999999999996</v>
      </c>
      <c r="D94" s="12">
        <v>9</v>
      </c>
      <c r="E94" s="184">
        <f>0.07216</f>
        <v>7.2160000000000002E-2</v>
      </c>
      <c r="F94" s="187"/>
      <c r="G94" s="71"/>
      <c r="H94" s="71">
        <v>1.41</v>
      </c>
      <c r="I94" s="71"/>
      <c r="J94" s="184">
        <v>1.37</v>
      </c>
      <c r="K94" s="19"/>
      <c r="M94" s="26">
        <f t="shared" si="11"/>
        <v>-0.36000000000000032</v>
      </c>
      <c r="N94" s="77"/>
    </row>
    <row r="95" spans="1:27" ht="14.4" x14ac:dyDescent="0.3">
      <c r="A95" s="22">
        <v>240</v>
      </c>
      <c r="B95" s="12">
        <f t="shared" si="10"/>
        <v>22.260399999999997</v>
      </c>
      <c r="C95" s="12">
        <v>8.6</v>
      </c>
      <c r="D95" s="12">
        <v>9</v>
      </c>
      <c r="E95" s="184">
        <f>0.07216</f>
        <v>7.2160000000000002E-2</v>
      </c>
      <c r="F95" s="187">
        <v>1.3</v>
      </c>
      <c r="G95" s="71"/>
      <c r="H95" s="71">
        <v>1.37</v>
      </c>
      <c r="I95" s="71"/>
      <c r="J95" s="184">
        <v>1.34</v>
      </c>
      <c r="K95" s="19">
        <f>((AVERAGE(F92,F95)-J95)*C95)</f>
        <v>-0.51600000000000046</v>
      </c>
      <c r="M95" s="26">
        <f t="shared" si="11"/>
        <v>-0.35999999999999832</v>
      </c>
      <c r="N95" s="77"/>
    </row>
    <row r="96" spans="1:27" ht="14.4" x14ac:dyDescent="0.3">
      <c r="A96" s="22">
        <v>300</v>
      </c>
      <c r="B96" s="12">
        <f t="shared" si="10"/>
        <v>17.910799999999998</v>
      </c>
      <c r="D96" s="12">
        <v>9</v>
      </c>
      <c r="E96" s="184">
        <f>0.07216</f>
        <v>7.2160000000000002E-2</v>
      </c>
      <c r="F96" s="187"/>
      <c r="G96" s="71"/>
      <c r="H96" s="71">
        <v>1.34</v>
      </c>
      <c r="I96" s="71"/>
      <c r="J96" s="184">
        <v>1.35</v>
      </c>
      <c r="K96" s="19"/>
      <c r="M96" s="26">
        <f t="shared" si="11"/>
        <v>-0.27000000000000024</v>
      </c>
      <c r="N96" s="23"/>
    </row>
    <row r="97" spans="1:14" ht="14.4" x14ac:dyDescent="0.3">
      <c r="A97" s="22">
        <v>360</v>
      </c>
      <c r="B97" s="12">
        <f t="shared" si="10"/>
        <v>13.561199999999999</v>
      </c>
      <c r="C97" s="12">
        <v>8.6</v>
      </c>
      <c r="D97" s="12">
        <v>9</v>
      </c>
      <c r="E97" s="184">
        <f>0.07216</f>
        <v>7.2160000000000002E-2</v>
      </c>
      <c r="F97" s="187"/>
      <c r="G97" s="71"/>
      <c r="H97" s="71">
        <v>1.34</v>
      </c>
      <c r="I97" s="71"/>
      <c r="J97" s="184">
        <v>1.34</v>
      </c>
      <c r="K97" s="19">
        <f>((F95-J97)*C97)</f>
        <v>-0.34400000000000031</v>
      </c>
      <c r="M97" s="26">
        <f t="shared" si="11"/>
        <v>0</v>
      </c>
      <c r="N97" s="23"/>
    </row>
    <row r="98" spans="1:14" ht="14.4" x14ac:dyDescent="0.3">
      <c r="A98" s="22">
        <v>420</v>
      </c>
      <c r="B98" s="12">
        <f t="shared" si="10"/>
        <v>9.2116000000000007</v>
      </c>
      <c r="D98" s="12">
        <v>9</v>
      </c>
      <c r="E98" s="184">
        <v>7.2059999999999999E-2</v>
      </c>
      <c r="F98" s="187"/>
      <c r="G98" s="71"/>
      <c r="H98" s="71">
        <v>1.31</v>
      </c>
      <c r="I98" s="71"/>
      <c r="J98" s="184">
        <v>1.31</v>
      </c>
      <c r="K98" s="19"/>
      <c r="M98" s="26">
        <f t="shared" si="11"/>
        <v>-0.27000000000000024</v>
      </c>
      <c r="N98" s="23"/>
    </row>
    <row r="99" spans="1:14" ht="14.4" x14ac:dyDescent="0.3">
      <c r="A99" s="31">
        <v>480</v>
      </c>
      <c r="B99" s="33">
        <v>4.75</v>
      </c>
      <c r="C99" s="33">
        <v>8.5500000000000007</v>
      </c>
      <c r="D99" s="33">
        <v>9</v>
      </c>
      <c r="E99" s="188">
        <v>7.2059999999999999E-2</v>
      </c>
      <c r="F99" s="189">
        <v>1.28</v>
      </c>
      <c r="G99" s="79"/>
      <c r="H99" s="79">
        <v>1.33</v>
      </c>
      <c r="I99" s="79"/>
      <c r="J99" s="188">
        <v>1.29</v>
      </c>
      <c r="K99" s="38">
        <f>((AVERAGE(F95,F99)-J99)*C99)</f>
        <v>0</v>
      </c>
      <c r="L99" s="39"/>
      <c r="M99" s="39">
        <f t="shared" si="11"/>
        <v>0.18000000000000016</v>
      </c>
      <c r="N99" s="34"/>
    </row>
    <row r="100" spans="1:14" x14ac:dyDescent="0.3">
      <c r="B100" s="26"/>
      <c r="C100" s="26"/>
      <c r="E100" s="12">
        <f>((AVERAGE(E89:E90)*10)+(AVERAGE(E90:E91)*20)+(AVERAGE(E91:E92)*30)+(AVERAGE(E92:E93)*60)+(AVERAGE(E93:E94)*60)+(AVERAGE(E94:E95)*60)+(AVERAGE(E95:E96)*60)+(AVERAGE(E96:E97)*60)+(AVERAGE(E97:E98)*60)+(AVERAGE(E98:E99)*60))/480</f>
        <v>7.2611874999999992E-2</v>
      </c>
      <c r="F100" s="26"/>
      <c r="K100" s="42">
        <f>SUM(K93:K99)</f>
        <v>-1.7499999999999996</v>
      </c>
      <c r="L100" s="42"/>
      <c r="M100" s="42">
        <f>SUM(M90:M99)</f>
        <v>-3.149999999999999</v>
      </c>
      <c r="N100" s="43">
        <f>K100-M100</f>
        <v>1.3999999999999995</v>
      </c>
    </row>
    <row r="101" spans="1:14" x14ac:dyDescent="0.3">
      <c r="F101" s="26"/>
      <c r="K101" s="44">
        <f>(B89*F89)-(B99*F99)-(C93*J93)-(C95*J95)-(C97*J97)-(C99*J99)-((0.08*AVERAGE(F89:F99))+(0.22*AVERAGE(H89:H99))+(0.2*AVERAGE(J90:J99)))</f>
        <v>-1.1212999999999971</v>
      </c>
      <c r="L101" s="214"/>
      <c r="M101" s="45">
        <f>(H99-H89)*$D$4</f>
        <v>-3.1499999999999986</v>
      </c>
    </row>
    <row r="102" spans="1:14" x14ac:dyDescent="0.3">
      <c r="F102" s="26"/>
    </row>
    <row r="103" spans="1:14" s="2" customFormat="1" x14ac:dyDescent="0.3">
      <c r="A103" s="1" t="s">
        <v>23</v>
      </c>
      <c r="F103" s="3"/>
      <c r="G103" s="1"/>
      <c r="H103" s="1"/>
      <c r="I103" s="1"/>
      <c r="J103" s="1"/>
      <c r="K103" s="3"/>
      <c r="L103" s="3"/>
      <c r="M103" s="3"/>
    </row>
    <row r="104" spans="1:14" ht="41.4" x14ac:dyDescent="0.3">
      <c r="A104" s="4" t="s">
        <v>1</v>
      </c>
      <c r="B104" s="5" t="s">
        <v>2</v>
      </c>
      <c r="C104" s="5" t="s">
        <v>3</v>
      </c>
      <c r="D104" s="5" t="s">
        <v>4</v>
      </c>
      <c r="E104" s="5" t="s">
        <v>5</v>
      </c>
      <c r="F104" s="105" t="s">
        <v>6</v>
      </c>
      <c r="G104" s="7" t="s">
        <v>7</v>
      </c>
      <c r="H104" s="7" t="s">
        <v>8</v>
      </c>
      <c r="I104" s="7" t="s">
        <v>9</v>
      </c>
      <c r="J104" s="8" t="s">
        <v>10</v>
      </c>
      <c r="K104" s="9" t="s">
        <v>11</v>
      </c>
      <c r="L104" s="69"/>
      <c r="M104" s="69"/>
      <c r="N104" s="70"/>
    </row>
    <row r="105" spans="1:14" x14ac:dyDescent="0.3">
      <c r="A105" s="13"/>
      <c r="B105" s="14"/>
      <c r="C105" s="14"/>
      <c r="D105" s="14"/>
      <c r="E105" s="15"/>
      <c r="F105" s="106">
        <v>6.9444444444444447E-4</v>
      </c>
      <c r="G105" s="17">
        <v>1.3888888888888889E-3</v>
      </c>
      <c r="H105" s="17">
        <v>2.0833333333333333E-3</v>
      </c>
      <c r="I105" s="17">
        <v>2.7777777777777779E-3</v>
      </c>
      <c r="J105" s="18">
        <v>3.472222222222222E-3</v>
      </c>
      <c r="K105" s="19" t="s">
        <v>12</v>
      </c>
      <c r="M105" s="26" t="s">
        <v>13</v>
      </c>
      <c r="N105" s="23" t="s">
        <v>14</v>
      </c>
    </row>
    <row r="106" spans="1:14" ht="14.4" x14ac:dyDescent="0.3">
      <c r="A106" s="22">
        <v>0</v>
      </c>
      <c r="B106" s="12">
        <v>40</v>
      </c>
      <c r="C106" s="12">
        <v>0</v>
      </c>
      <c r="D106" s="12">
        <v>9</v>
      </c>
      <c r="E106" s="184">
        <f>0.07467</f>
        <v>7.467E-2</v>
      </c>
      <c r="F106" s="185">
        <v>0.47</v>
      </c>
      <c r="G106" s="186"/>
      <c r="H106" s="186">
        <v>0.25</v>
      </c>
      <c r="I106" s="186"/>
      <c r="J106" s="190"/>
      <c r="K106" s="19"/>
      <c r="N106" s="23"/>
    </row>
    <row r="107" spans="1:14" ht="14.4" x14ac:dyDescent="0.3">
      <c r="A107" s="22">
        <v>10</v>
      </c>
      <c r="B107" s="12">
        <f t="shared" ref="B107:B115" si="12">B106-(E106*(A107-A106))-0.02</f>
        <v>39.2333</v>
      </c>
      <c r="D107" s="12">
        <v>9</v>
      </c>
      <c r="E107" s="184">
        <f>0.07467</f>
        <v>7.467E-2</v>
      </c>
      <c r="F107" s="187"/>
      <c r="G107" s="71"/>
      <c r="H107" s="71">
        <v>0.25</v>
      </c>
      <c r="I107" s="71"/>
      <c r="J107" s="184">
        <v>0.25</v>
      </c>
      <c r="K107" s="19"/>
      <c r="M107" s="26">
        <f>(H107-H106)*$D$4</f>
        <v>0</v>
      </c>
      <c r="N107" s="23"/>
    </row>
    <row r="108" spans="1:14" ht="14.4" x14ac:dyDescent="0.3">
      <c r="A108" s="22">
        <v>30</v>
      </c>
      <c r="B108" s="12">
        <f t="shared" si="12"/>
        <v>37.719899999999996</v>
      </c>
      <c r="D108" s="12">
        <v>9</v>
      </c>
      <c r="E108" s="184">
        <f>0.07467</f>
        <v>7.467E-2</v>
      </c>
      <c r="F108" s="187"/>
      <c r="G108" s="71"/>
      <c r="H108" s="71">
        <v>0.28000000000000003</v>
      </c>
      <c r="I108" s="71"/>
      <c r="J108" s="184">
        <v>0.31</v>
      </c>
      <c r="K108" s="19"/>
      <c r="M108" s="26">
        <f t="shared" ref="M108:M116" si="13">(H108-H107)*$D$4</f>
        <v>0.27000000000000024</v>
      </c>
      <c r="N108" s="23"/>
    </row>
    <row r="109" spans="1:14" ht="14.4" x14ac:dyDescent="0.3">
      <c r="A109" s="22">
        <v>60</v>
      </c>
      <c r="B109" s="12">
        <f t="shared" si="12"/>
        <v>35.459799999999994</v>
      </c>
      <c r="D109" s="12">
        <v>9</v>
      </c>
      <c r="E109" s="184">
        <f>0.07467</f>
        <v>7.467E-2</v>
      </c>
      <c r="F109" s="187">
        <v>0.47</v>
      </c>
      <c r="G109" s="71"/>
      <c r="H109" s="71">
        <v>0.3</v>
      </c>
      <c r="I109" s="71"/>
      <c r="J109" s="184">
        <v>0.33</v>
      </c>
      <c r="K109" s="19"/>
      <c r="M109" s="26">
        <f t="shared" si="13"/>
        <v>0.17999999999999966</v>
      </c>
      <c r="N109" s="77"/>
    </row>
    <row r="110" spans="1:14" ht="14.4" x14ac:dyDescent="0.3">
      <c r="A110" s="22">
        <v>120</v>
      </c>
      <c r="B110" s="12">
        <f t="shared" si="12"/>
        <v>30.959599999999995</v>
      </c>
      <c r="C110" s="12">
        <v>8.9</v>
      </c>
      <c r="D110" s="12">
        <v>9</v>
      </c>
      <c r="E110" s="184">
        <f>0.07216</f>
        <v>7.2160000000000002E-2</v>
      </c>
      <c r="F110" s="187"/>
      <c r="G110" s="71"/>
      <c r="H110" s="71">
        <v>0.35</v>
      </c>
      <c r="I110" s="71"/>
      <c r="J110" s="184">
        <v>0.35</v>
      </c>
      <c r="K110" s="19">
        <f>((AVERAGE(F106,F109)-J110)*C110)</f>
        <v>1.0680000000000001</v>
      </c>
      <c r="M110" s="26">
        <f t="shared" si="13"/>
        <v>0.4499999999999999</v>
      </c>
      <c r="N110" s="77"/>
    </row>
    <row r="111" spans="1:14" ht="14.4" x14ac:dyDescent="0.3">
      <c r="A111" s="22">
        <v>180</v>
      </c>
      <c r="B111" s="12">
        <f t="shared" si="12"/>
        <v>26.609999999999996</v>
      </c>
      <c r="D111" s="12">
        <v>9</v>
      </c>
      <c r="E111" s="184">
        <f>0.07216</f>
        <v>7.2160000000000002E-2</v>
      </c>
      <c r="F111" s="187"/>
      <c r="G111" s="71"/>
      <c r="H111" s="71">
        <v>0.39</v>
      </c>
      <c r="I111" s="71"/>
      <c r="J111" s="184">
        <v>0.41</v>
      </c>
      <c r="K111" s="19"/>
      <c r="M111" s="26">
        <f t="shared" si="13"/>
        <v>0.36000000000000032</v>
      </c>
      <c r="N111" s="77"/>
    </row>
    <row r="112" spans="1:14" ht="14.4" x14ac:dyDescent="0.3">
      <c r="A112" s="22">
        <v>240</v>
      </c>
      <c r="B112" s="12">
        <f t="shared" si="12"/>
        <v>22.260399999999997</v>
      </c>
      <c r="C112" s="12">
        <v>8.6</v>
      </c>
      <c r="D112" s="12">
        <v>9</v>
      </c>
      <c r="E112" s="184">
        <f>0.07216</f>
        <v>7.2160000000000002E-2</v>
      </c>
      <c r="F112" s="187">
        <v>0.49</v>
      </c>
      <c r="G112" s="71"/>
      <c r="H112" s="71">
        <v>0.42</v>
      </c>
      <c r="I112" s="71"/>
      <c r="J112" s="184">
        <v>0.45</v>
      </c>
      <c r="K112" s="19">
        <f>((AVERAGE(F109,F112)-J112)*C112)</f>
        <v>0.25799999999999973</v>
      </c>
      <c r="M112" s="26">
        <f t="shared" si="13"/>
        <v>0.26999999999999974</v>
      </c>
      <c r="N112" s="77"/>
    </row>
    <row r="113" spans="1:14" ht="14.4" x14ac:dyDescent="0.3">
      <c r="A113" s="22">
        <v>300</v>
      </c>
      <c r="B113" s="12">
        <f t="shared" si="12"/>
        <v>17.910799999999998</v>
      </c>
      <c r="D113" s="12">
        <v>9</v>
      </c>
      <c r="E113" s="184">
        <f>0.07216</f>
        <v>7.2160000000000002E-2</v>
      </c>
      <c r="F113" s="187"/>
      <c r="G113" s="71"/>
      <c r="H113" s="71">
        <v>0.42</v>
      </c>
      <c r="I113" s="71"/>
      <c r="J113" s="184">
        <v>0.43</v>
      </c>
      <c r="K113" s="19"/>
      <c r="M113" s="26">
        <f t="shared" si="13"/>
        <v>0</v>
      </c>
      <c r="N113" s="23"/>
    </row>
    <row r="114" spans="1:14" ht="14.4" x14ac:dyDescent="0.3">
      <c r="A114" s="22">
        <v>360</v>
      </c>
      <c r="B114" s="12">
        <f t="shared" si="12"/>
        <v>13.561199999999999</v>
      </c>
      <c r="C114" s="12">
        <v>8.6</v>
      </c>
      <c r="D114" s="12">
        <v>9</v>
      </c>
      <c r="E114" s="184">
        <f>0.07216</f>
        <v>7.2160000000000002E-2</v>
      </c>
      <c r="F114" s="187"/>
      <c r="G114" s="71"/>
      <c r="H114" s="71">
        <v>0.43</v>
      </c>
      <c r="I114" s="71"/>
      <c r="J114" s="184">
        <v>0.44</v>
      </c>
      <c r="K114" s="19">
        <f>((F112-J114)*C114)</f>
        <v>0.42999999999999988</v>
      </c>
      <c r="M114" s="26">
        <f t="shared" si="13"/>
        <v>9.000000000000008E-2</v>
      </c>
      <c r="N114" s="23"/>
    </row>
    <row r="115" spans="1:14" ht="14.4" x14ac:dyDescent="0.3">
      <c r="A115" s="22">
        <v>420</v>
      </c>
      <c r="B115" s="12">
        <f t="shared" si="12"/>
        <v>9.2116000000000007</v>
      </c>
      <c r="D115" s="12">
        <v>9</v>
      </c>
      <c r="E115" s="184">
        <v>7.2059999999999999E-2</v>
      </c>
      <c r="F115" s="187"/>
      <c r="G115" s="71"/>
      <c r="H115" s="71">
        <v>0.45</v>
      </c>
      <c r="I115" s="71"/>
      <c r="J115" s="184">
        <v>0.45</v>
      </c>
      <c r="K115" s="19"/>
      <c r="M115" s="26">
        <f t="shared" si="13"/>
        <v>0.18000000000000016</v>
      </c>
      <c r="N115" s="23"/>
    </row>
    <row r="116" spans="1:14" ht="14.4" x14ac:dyDescent="0.3">
      <c r="A116" s="31">
        <v>480</v>
      </c>
      <c r="B116" s="33">
        <v>4.75</v>
      </c>
      <c r="C116" s="33">
        <v>8.5500000000000007</v>
      </c>
      <c r="D116" s="33">
        <v>9</v>
      </c>
      <c r="E116" s="188">
        <v>7.2059999999999999E-2</v>
      </c>
      <c r="F116" s="189">
        <v>0.5</v>
      </c>
      <c r="G116" s="79"/>
      <c r="H116" s="79">
        <v>0.46</v>
      </c>
      <c r="I116" s="79"/>
      <c r="J116" s="188">
        <v>0.46</v>
      </c>
      <c r="K116" s="38">
        <f>((AVERAGE(F112,F116)-J116)*C116)</f>
        <v>0.29924999999999979</v>
      </c>
      <c r="L116" s="39"/>
      <c r="M116" s="39">
        <f t="shared" si="13"/>
        <v>9.000000000000008E-2</v>
      </c>
      <c r="N116" s="34"/>
    </row>
    <row r="117" spans="1:14" x14ac:dyDescent="0.3">
      <c r="B117" s="26"/>
      <c r="C117" s="26"/>
      <c r="E117" s="12">
        <f>((AVERAGE(E106:E107)*10)+(AVERAGE(E107:E108)*20)+(AVERAGE(E108:E109)*30)+(AVERAGE(E109:E110)*60)+(AVERAGE(E110:E111)*60)+(AVERAGE(E111:E112)*60)+(AVERAGE(E112:E113)*60)+(AVERAGE(E113:E114)*60)+(AVERAGE(E114:E115)*60)+(AVERAGE(E115:E116)*60))/480</f>
        <v>7.2611874999999992E-2</v>
      </c>
      <c r="F117" s="26"/>
      <c r="K117" s="42">
        <f>SUM(K110:K116)</f>
        <v>2.0552499999999996</v>
      </c>
      <c r="L117" s="42"/>
      <c r="M117" s="42">
        <f>SUM(M107:M116)</f>
        <v>1.8900000000000003</v>
      </c>
      <c r="N117" s="43">
        <f>K117-M117</f>
        <v>0.16524999999999923</v>
      </c>
    </row>
    <row r="118" spans="1:14" x14ac:dyDescent="0.3">
      <c r="C118" s="12" t="s">
        <v>17</v>
      </c>
      <c r="F118" s="26"/>
      <c r="K118" s="44">
        <f>(B106*F106)-(B116*F116)-(C110*J110)-(C112*J112)-(C114*J114)-(C116*J116)-((0.08*AVERAGE(F106:F116))+(0.22*AVERAGE(H106:H116))+(0.2*AVERAGE(J107:J116)))</f>
        <v>1.5267999999999973</v>
      </c>
      <c r="L118" s="214"/>
      <c r="M118" s="45">
        <f>(H116-H106)*$D$4</f>
        <v>1.8900000000000001</v>
      </c>
    </row>
    <row r="119" spans="1:14" x14ac:dyDescent="0.3">
      <c r="F119" s="26"/>
    </row>
    <row r="120" spans="1:14" x14ac:dyDescent="0.3">
      <c r="A120" s="62" t="s">
        <v>24</v>
      </c>
      <c r="F120" s="26"/>
      <c r="G120" s="62"/>
      <c r="H120" s="62"/>
      <c r="I120" s="62"/>
      <c r="J120" s="62"/>
    </row>
    <row r="121" spans="1:14" ht="41.4" x14ac:dyDescent="0.3">
      <c r="A121" s="4" t="s">
        <v>1</v>
      </c>
      <c r="B121" s="5" t="s">
        <v>2</v>
      </c>
      <c r="C121" s="5" t="s">
        <v>3</v>
      </c>
      <c r="D121" s="5" t="s">
        <v>4</v>
      </c>
      <c r="E121" s="5" t="s">
        <v>5</v>
      </c>
      <c r="F121" s="105" t="s">
        <v>6</v>
      </c>
      <c r="G121" s="7" t="s">
        <v>7</v>
      </c>
      <c r="H121" s="7" t="s">
        <v>8</v>
      </c>
      <c r="I121" s="7" t="s">
        <v>9</v>
      </c>
      <c r="J121" s="8" t="s">
        <v>10</v>
      </c>
      <c r="K121" s="9" t="s">
        <v>11</v>
      </c>
      <c r="L121" s="69"/>
      <c r="M121" s="69"/>
      <c r="N121" s="70"/>
    </row>
    <row r="122" spans="1:14" x14ac:dyDescent="0.3">
      <c r="A122" s="13"/>
      <c r="B122" s="14"/>
      <c r="C122" s="14"/>
      <c r="D122" s="14"/>
      <c r="E122" s="15"/>
      <c r="F122" s="106">
        <v>6.9444444444444447E-4</v>
      </c>
      <c r="G122" s="17">
        <v>1.3888888888888889E-3</v>
      </c>
      <c r="H122" s="17">
        <v>2.0833333333333333E-3</v>
      </c>
      <c r="I122" s="17">
        <v>2.7777777777777779E-3</v>
      </c>
      <c r="J122" s="18">
        <v>3.472222222222222E-3</v>
      </c>
      <c r="K122" s="19" t="s">
        <v>12</v>
      </c>
      <c r="M122" s="26" t="s">
        <v>13</v>
      </c>
      <c r="N122" s="23" t="s">
        <v>14</v>
      </c>
    </row>
    <row r="123" spans="1:14" ht="14.4" x14ac:dyDescent="0.3">
      <c r="A123" s="22">
        <v>0</v>
      </c>
      <c r="B123" s="12">
        <v>40</v>
      </c>
      <c r="C123" s="12">
        <v>0</v>
      </c>
      <c r="D123" s="12">
        <v>9</v>
      </c>
      <c r="E123" s="184">
        <f>0.07467</f>
        <v>7.467E-2</v>
      </c>
      <c r="F123" s="191">
        <v>2.04</v>
      </c>
      <c r="G123" s="192"/>
      <c r="H123" s="192">
        <v>0.1</v>
      </c>
      <c r="I123" s="192"/>
      <c r="J123" s="193"/>
      <c r="K123" s="19"/>
      <c r="N123" s="23"/>
    </row>
    <row r="124" spans="1:14" ht="14.4" x14ac:dyDescent="0.3">
      <c r="A124" s="22">
        <v>10</v>
      </c>
      <c r="B124" s="12">
        <f t="shared" ref="B124:B132" si="14">B123-(E123*(A124-A123))-0.02</f>
        <v>39.2333</v>
      </c>
      <c r="D124" s="12">
        <v>9</v>
      </c>
      <c r="E124" s="184">
        <f>0.07467</f>
        <v>7.467E-2</v>
      </c>
      <c r="F124" s="194"/>
      <c r="G124" s="195"/>
      <c r="H124" s="195">
        <v>0.15</v>
      </c>
      <c r="I124" s="195"/>
      <c r="J124" s="196">
        <v>0.75</v>
      </c>
      <c r="K124" s="19"/>
      <c r="M124" s="26">
        <f>(H124-H123)*$D$4</f>
        <v>0.4499999999999999</v>
      </c>
      <c r="N124" s="23"/>
    </row>
    <row r="125" spans="1:14" ht="14.4" x14ac:dyDescent="0.3">
      <c r="A125" s="22">
        <v>30</v>
      </c>
      <c r="B125" s="12">
        <f t="shared" si="14"/>
        <v>37.719899999999996</v>
      </c>
      <c r="D125" s="12">
        <v>9</v>
      </c>
      <c r="E125" s="184">
        <f>0.07467</f>
        <v>7.467E-2</v>
      </c>
      <c r="F125" s="194"/>
      <c r="G125" s="195"/>
      <c r="H125" s="195">
        <v>0.35</v>
      </c>
      <c r="I125" s="195"/>
      <c r="J125" s="196">
        <v>0.75</v>
      </c>
      <c r="K125" s="19"/>
      <c r="M125" s="26">
        <f t="shared" ref="M125:M133" si="15">(H125-H124)*$D$4</f>
        <v>1.7999999999999998</v>
      </c>
      <c r="N125" s="23"/>
    </row>
    <row r="126" spans="1:14" ht="14.4" x14ac:dyDescent="0.3">
      <c r="A126" s="22">
        <v>60</v>
      </c>
      <c r="B126" s="12">
        <f t="shared" si="14"/>
        <v>35.459799999999994</v>
      </c>
      <c r="D126" s="12">
        <v>9</v>
      </c>
      <c r="E126" s="184">
        <f>0.07467</f>
        <v>7.467E-2</v>
      </c>
      <c r="F126" s="194">
        <v>2.09</v>
      </c>
      <c r="G126" s="195"/>
      <c r="H126" s="195">
        <v>0.54</v>
      </c>
      <c r="I126" s="195"/>
      <c r="J126" s="196">
        <v>0.76</v>
      </c>
      <c r="K126" s="19"/>
      <c r="M126" s="26">
        <f t="shared" si="15"/>
        <v>1.7100000000000004</v>
      </c>
      <c r="N126" s="77"/>
    </row>
    <row r="127" spans="1:14" ht="14.4" x14ac:dyDescent="0.3">
      <c r="A127" s="22">
        <v>120</v>
      </c>
      <c r="B127" s="12">
        <f t="shared" si="14"/>
        <v>30.959599999999995</v>
      </c>
      <c r="C127" s="12">
        <v>8.9</v>
      </c>
      <c r="D127" s="12">
        <v>9</v>
      </c>
      <c r="E127" s="184">
        <f>0.07216</f>
        <v>7.2160000000000002E-2</v>
      </c>
      <c r="F127" s="194"/>
      <c r="G127" s="195"/>
      <c r="H127" s="195">
        <v>0.79</v>
      </c>
      <c r="I127" s="195"/>
      <c r="J127" s="196">
        <v>0.86</v>
      </c>
      <c r="K127" s="19">
        <f>((AVERAGE(F123,F126)-J127)*C127)</f>
        <v>10.724500000000001</v>
      </c>
      <c r="M127" s="26">
        <f t="shared" si="15"/>
        <v>2.25</v>
      </c>
      <c r="N127" s="77"/>
    </row>
    <row r="128" spans="1:14" ht="14.4" x14ac:dyDescent="0.3">
      <c r="A128" s="22">
        <v>180</v>
      </c>
      <c r="B128" s="12">
        <f t="shared" si="14"/>
        <v>26.609999999999996</v>
      </c>
      <c r="D128" s="12">
        <v>9</v>
      </c>
      <c r="E128" s="184">
        <f>0.07216</f>
        <v>7.2160000000000002E-2</v>
      </c>
      <c r="F128" s="194"/>
      <c r="G128" s="195"/>
      <c r="H128" s="195">
        <v>1.0900000000000001</v>
      </c>
      <c r="I128" s="195"/>
      <c r="J128" s="196">
        <v>1.21</v>
      </c>
      <c r="K128" s="19"/>
      <c r="M128" s="26">
        <f t="shared" si="15"/>
        <v>2.7</v>
      </c>
      <c r="N128" s="77"/>
    </row>
    <row r="129" spans="1:14" ht="14.4" x14ac:dyDescent="0.3">
      <c r="A129" s="22">
        <v>240</v>
      </c>
      <c r="B129" s="12">
        <f t="shared" si="14"/>
        <v>22.260399999999997</v>
      </c>
      <c r="C129" s="12">
        <v>8.6</v>
      </c>
      <c r="D129" s="12">
        <v>9</v>
      </c>
      <c r="E129" s="184">
        <f>0.07216</f>
        <v>7.2160000000000002E-2</v>
      </c>
      <c r="F129" s="194">
        <v>2.04</v>
      </c>
      <c r="G129" s="195"/>
      <c r="H129" s="195">
        <v>1.51</v>
      </c>
      <c r="I129" s="195"/>
      <c r="J129" s="196">
        <v>1.69</v>
      </c>
      <c r="K129" s="19">
        <f>((AVERAGE(F126,F129)-J129)*C129)</f>
        <v>3.2249999999999996</v>
      </c>
      <c r="M129" s="26">
        <f t="shared" si="15"/>
        <v>3.7799999999999994</v>
      </c>
      <c r="N129" s="77"/>
    </row>
    <row r="130" spans="1:14" ht="14.4" x14ac:dyDescent="0.3">
      <c r="A130" s="22">
        <v>300</v>
      </c>
      <c r="B130" s="12">
        <f t="shared" si="14"/>
        <v>17.910799999999998</v>
      </c>
      <c r="D130" s="12">
        <v>9</v>
      </c>
      <c r="E130" s="184">
        <f>0.07216</f>
        <v>7.2160000000000002E-2</v>
      </c>
      <c r="F130" s="194"/>
      <c r="G130" s="195"/>
      <c r="H130" s="195">
        <v>1.48</v>
      </c>
      <c r="I130" s="195"/>
      <c r="J130" s="196">
        <v>1.57</v>
      </c>
      <c r="K130" s="19"/>
      <c r="M130" s="26">
        <f t="shared" si="15"/>
        <v>-0.27000000000000024</v>
      </c>
      <c r="N130" s="23"/>
    </row>
    <row r="131" spans="1:14" ht="14.4" x14ac:dyDescent="0.3">
      <c r="A131" s="22">
        <v>360</v>
      </c>
      <c r="B131" s="12">
        <f t="shared" si="14"/>
        <v>13.561199999999999</v>
      </c>
      <c r="C131" s="12">
        <v>8.6</v>
      </c>
      <c r="D131" s="12">
        <v>9</v>
      </c>
      <c r="E131" s="184">
        <f>0.07216</f>
        <v>7.2160000000000002E-2</v>
      </c>
      <c r="F131" s="194"/>
      <c r="G131" s="195"/>
      <c r="H131" s="195">
        <v>1.64</v>
      </c>
      <c r="I131" s="195"/>
      <c r="J131" s="196">
        <v>1.64</v>
      </c>
      <c r="K131" s="19">
        <f>((F129-J131)*C131)</f>
        <v>3.4400000000000008</v>
      </c>
      <c r="M131" s="26">
        <f t="shared" si="15"/>
        <v>1.4399999999999993</v>
      </c>
      <c r="N131" s="23"/>
    </row>
    <row r="132" spans="1:14" ht="14.4" x14ac:dyDescent="0.3">
      <c r="A132" s="22">
        <v>420</v>
      </c>
      <c r="B132" s="12">
        <f t="shared" si="14"/>
        <v>9.2116000000000007</v>
      </c>
      <c r="D132" s="12">
        <v>9</v>
      </c>
      <c r="E132" s="184">
        <v>7.2059999999999999E-2</v>
      </c>
      <c r="F132" s="194"/>
      <c r="G132" s="195"/>
      <c r="H132" s="195">
        <v>1.79</v>
      </c>
      <c r="I132" s="195"/>
      <c r="J132" s="196">
        <v>1.7</v>
      </c>
      <c r="K132" s="19"/>
      <c r="M132" s="26">
        <f t="shared" si="15"/>
        <v>1.3500000000000012</v>
      </c>
      <c r="N132" s="23"/>
    </row>
    <row r="133" spans="1:14" ht="14.4" x14ac:dyDescent="0.3">
      <c r="A133" s="31">
        <v>480</v>
      </c>
      <c r="B133" s="33">
        <v>4.75</v>
      </c>
      <c r="C133" s="33">
        <v>8.5500000000000007</v>
      </c>
      <c r="D133" s="33">
        <v>9</v>
      </c>
      <c r="E133" s="188">
        <v>7.2059999999999999E-2</v>
      </c>
      <c r="F133" s="197">
        <v>2.1</v>
      </c>
      <c r="G133" s="198"/>
      <c r="H133" s="198">
        <v>1.79</v>
      </c>
      <c r="I133" s="198"/>
      <c r="J133" s="199">
        <v>1.83</v>
      </c>
      <c r="K133" s="38">
        <f>((AVERAGE(F129,F133)-J133)*C133)</f>
        <v>2.0520000000000018</v>
      </c>
      <c r="L133" s="39"/>
      <c r="M133" s="39">
        <f t="shared" si="15"/>
        <v>0</v>
      </c>
      <c r="N133" s="34"/>
    </row>
    <row r="134" spans="1:14" x14ac:dyDescent="0.3">
      <c r="B134" s="26"/>
      <c r="C134" s="26"/>
      <c r="E134" s="12">
        <f>((AVERAGE(E123:E124)*10)+(AVERAGE(E124:E125)*20)+(AVERAGE(E125:E126)*30)+(AVERAGE(E126:E127)*60)+(AVERAGE(E127:E128)*60)+(AVERAGE(E128:E129)*60)+(AVERAGE(E129:E130)*60)+(AVERAGE(E130:E131)*60)+(AVERAGE(E131:E132)*60)+(AVERAGE(E132:E133)*60))/480</f>
        <v>7.2611874999999992E-2</v>
      </c>
      <c r="F134" s="26"/>
      <c r="K134" s="42">
        <f>SUM(K127:K133)</f>
        <v>19.441500000000005</v>
      </c>
      <c r="L134" s="42"/>
      <c r="M134" s="42">
        <f>SUM(M124:M133)</f>
        <v>15.21</v>
      </c>
      <c r="N134" s="43">
        <f>K134-M134</f>
        <v>4.231500000000004</v>
      </c>
    </row>
    <row r="135" spans="1:14" x14ac:dyDescent="0.3">
      <c r="F135" s="26"/>
      <c r="K135" s="44">
        <f>(B123*F123)-(B133*F133)-(C127*J127)-(C129*J129)-(C131*J131)-(C133*J133)-((0.08*AVERAGE(F123:F133))+(0.22*AVERAGE(H123:H133))+(0.2*AVERAGE(J124:J133)))</f>
        <v>19.041300000000003</v>
      </c>
      <c r="L135" s="214"/>
      <c r="M135" s="45">
        <f>(H133-H123)*$D$4</f>
        <v>15.209999999999999</v>
      </c>
    </row>
    <row r="136" spans="1:14" x14ac:dyDescent="0.3">
      <c r="F136" s="26"/>
    </row>
    <row r="138" spans="1:14" x14ac:dyDescent="0.3">
      <c r="A138" s="62" t="s">
        <v>25</v>
      </c>
      <c r="G138" s="62"/>
      <c r="H138" s="62"/>
      <c r="I138" s="62"/>
      <c r="J138" s="62"/>
    </row>
    <row r="139" spans="1:14" ht="41.4" x14ac:dyDescent="0.3">
      <c r="A139" s="4" t="s">
        <v>1</v>
      </c>
      <c r="B139" s="5" t="s">
        <v>2</v>
      </c>
      <c r="C139" s="5" t="s">
        <v>3</v>
      </c>
      <c r="D139" s="5" t="s">
        <v>4</v>
      </c>
      <c r="E139" s="5" t="s">
        <v>5</v>
      </c>
      <c r="F139" s="6" t="s">
        <v>6</v>
      </c>
      <c r="G139" s="7" t="s">
        <v>7</v>
      </c>
      <c r="H139" s="7" t="s">
        <v>8</v>
      </c>
      <c r="I139" s="7" t="s">
        <v>9</v>
      </c>
      <c r="J139" s="8" t="s">
        <v>10</v>
      </c>
      <c r="K139" s="9" t="s">
        <v>11</v>
      </c>
      <c r="L139" s="69"/>
      <c r="M139" s="69"/>
      <c r="N139" s="70"/>
    </row>
    <row r="140" spans="1:14" x14ac:dyDescent="0.3">
      <c r="A140" s="13"/>
      <c r="B140" s="14"/>
      <c r="C140" s="14"/>
      <c r="D140" s="14"/>
      <c r="E140" s="15"/>
      <c r="F140" s="16">
        <v>6.9444444444444447E-4</v>
      </c>
      <c r="G140" s="17">
        <v>1.3888888888888889E-3</v>
      </c>
      <c r="H140" s="17">
        <v>2.0833333333333333E-3</v>
      </c>
      <c r="I140" s="17">
        <v>2.7777777777777779E-3</v>
      </c>
      <c r="J140" s="18">
        <v>3.472222222222222E-3</v>
      </c>
      <c r="K140" s="19" t="s">
        <v>12</v>
      </c>
      <c r="L140" s="20" t="s">
        <v>46</v>
      </c>
      <c r="M140" s="26" t="s">
        <v>13</v>
      </c>
      <c r="N140" s="23" t="s">
        <v>14</v>
      </c>
    </row>
    <row r="141" spans="1:14" ht="14.4" x14ac:dyDescent="0.3">
      <c r="A141" s="22">
        <v>0</v>
      </c>
      <c r="B141" s="12">
        <v>40</v>
      </c>
      <c r="C141" s="12">
        <v>0</v>
      </c>
      <c r="D141" s="12">
        <v>9</v>
      </c>
      <c r="E141" s="184">
        <f>0.07467</f>
        <v>7.467E-2</v>
      </c>
      <c r="F141" s="185">
        <v>43.6</v>
      </c>
      <c r="G141" s="186"/>
      <c r="H141" s="186">
        <v>114.8</v>
      </c>
      <c r="I141" s="186"/>
      <c r="J141" s="190"/>
      <c r="K141" s="19"/>
      <c r="L141" s="26">
        <v>0</v>
      </c>
      <c r="N141" s="23"/>
    </row>
    <row r="142" spans="1:14" ht="14.4" x14ac:dyDescent="0.3">
      <c r="A142" s="22">
        <v>10</v>
      </c>
      <c r="B142" s="12">
        <f t="shared" ref="B142:B150" si="16">B141-(E141*(A142-A141))-0.02</f>
        <v>39.2333</v>
      </c>
      <c r="D142" s="12">
        <v>9</v>
      </c>
      <c r="E142" s="184">
        <f>0.07467</f>
        <v>7.467E-2</v>
      </c>
      <c r="F142" s="187"/>
      <c r="G142" s="71"/>
      <c r="H142" s="71">
        <v>108.3</v>
      </c>
      <c r="I142" s="71"/>
      <c r="J142" s="184">
        <v>47.9</v>
      </c>
      <c r="K142" s="19"/>
      <c r="M142" s="26">
        <f>(H142-H141)*$D$4</f>
        <v>-58.5</v>
      </c>
      <c r="N142" s="23"/>
    </row>
    <row r="143" spans="1:14" ht="14.4" x14ac:dyDescent="0.3">
      <c r="A143" s="22">
        <v>30</v>
      </c>
      <c r="B143" s="12">
        <f t="shared" si="16"/>
        <v>37.719899999999996</v>
      </c>
      <c r="D143" s="12">
        <v>9</v>
      </c>
      <c r="E143" s="184">
        <f>0.07467</f>
        <v>7.467E-2</v>
      </c>
      <c r="F143" s="187"/>
      <c r="G143" s="71"/>
      <c r="H143" s="71">
        <v>96</v>
      </c>
      <c r="I143" s="71"/>
      <c r="J143" s="184">
        <v>49</v>
      </c>
      <c r="K143" s="19"/>
      <c r="M143" s="26">
        <f t="shared" ref="M143:M151" si="17">(H143-H142)*$D$4</f>
        <v>-110.69999999999997</v>
      </c>
      <c r="N143" s="23"/>
    </row>
    <row r="144" spans="1:14" ht="14.4" x14ac:dyDescent="0.3">
      <c r="A144" s="22">
        <v>60</v>
      </c>
      <c r="B144" s="12">
        <f t="shared" si="16"/>
        <v>35.459799999999994</v>
      </c>
      <c r="D144" s="12">
        <v>9</v>
      </c>
      <c r="E144" s="184">
        <f>0.07467</f>
        <v>7.467E-2</v>
      </c>
      <c r="F144" s="187">
        <v>42.3</v>
      </c>
      <c r="G144" s="71"/>
      <c r="H144" s="71">
        <v>89.7</v>
      </c>
      <c r="I144" s="71"/>
      <c r="J144" s="184">
        <v>57.8</v>
      </c>
      <c r="K144" s="19"/>
      <c r="M144" s="26">
        <f t="shared" si="17"/>
        <v>-56.699999999999974</v>
      </c>
      <c r="N144" s="77"/>
    </row>
    <row r="145" spans="1:16" ht="14.4" x14ac:dyDescent="0.3">
      <c r="A145" s="22">
        <v>120</v>
      </c>
      <c r="B145" s="12">
        <f t="shared" si="16"/>
        <v>30.959599999999995</v>
      </c>
      <c r="C145" s="12">
        <v>8.9</v>
      </c>
      <c r="D145" s="12">
        <v>9</v>
      </c>
      <c r="E145" s="184">
        <f>0.07216</f>
        <v>7.2160000000000002E-2</v>
      </c>
      <c r="F145" s="187"/>
      <c r="G145" s="71"/>
      <c r="H145" s="71">
        <v>76.3</v>
      </c>
      <c r="I145" s="71"/>
      <c r="J145" s="184">
        <v>62.2</v>
      </c>
      <c r="K145" s="19">
        <f>((AVERAGE(F141,F144)-J145)*C145)</f>
        <v>-171.32500000000002</v>
      </c>
      <c r="L145" s="26">
        <f>L141+K145</f>
        <v>-171.32500000000002</v>
      </c>
      <c r="M145" s="26">
        <f t="shared" si="17"/>
        <v>-120.60000000000005</v>
      </c>
      <c r="N145" s="77"/>
    </row>
    <row r="146" spans="1:16" ht="14.4" x14ac:dyDescent="0.3">
      <c r="A146" s="22">
        <v>180</v>
      </c>
      <c r="B146" s="12">
        <f t="shared" si="16"/>
        <v>26.609999999999996</v>
      </c>
      <c r="D146" s="12">
        <v>9</v>
      </c>
      <c r="E146" s="184">
        <f>0.07216</f>
        <v>7.2160000000000002E-2</v>
      </c>
      <c r="F146" s="187"/>
      <c r="G146" s="71"/>
      <c r="H146" s="71">
        <v>67.3</v>
      </c>
      <c r="I146" s="71"/>
      <c r="J146" s="184">
        <v>62.8</v>
      </c>
      <c r="K146" s="19"/>
      <c r="M146" s="26">
        <f t="shared" si="17"/>
        <v>-81</v>
      </c>
      <c r="N146" s="77"/>
    </row>
    <row r="147" spans="1:16" ht="14.4" x14ac:dyDescent="0.3">
      <c r="A147" s="22">
        <v>240</v>
      </c>
      <c r="B147" s="12">
        <f t="shared" si="16"/>
        <v>22.260399999999997</v>
      </c>
      <c r="C147" s="12">
        <v>8.6</v>
      </c>
      <c r="D147" s="12">
        <v>9</v>
      </c>
      <c r="E147" s="184">
        <f>0.07216</f>
        <v>7.2160000000000002E-2</v>
      </c>
      <c r="F147" s="187">
        <v>45.9</v>
      </c>
      <c r="G147" s="71"/>
      <c r="H147" s="71">
        <v>59.6</v>
      </c>
      <c r="I147" s="71"/>
      <c r="J147" s="184">
        <v>53.4</v>
      </c>
      <c r="K147" s="19">
        <f>((AVERAGE(F144,F147)-J147)*C147)</f>
        <v>-79.980000000000032</v>
      </c>
      <c r="L147" s="26">
        <f>L145+K147</f>
        <v>-251.30500000000006</v>
      </c>
      <c r="M147" s="26">
        <f t="shared" si="17"/>
        <v>-69.299999999999955</v>
      </c>
      <c r="N147" s="77"/>
    </row>
    <row r="148" spans="1:16" ht="14.4" x14ac:dyDescent="0.3">
      <c r="A148" s="22">
        <v>300</v>
      </c>
      <c r="B148" s="12">
        <f t="shared" si="16"/>
        <v>17.910799999999998</v>
      </c>
      <c r="D148" s="12">
        <v>9</v>
      </c>
      <c r="E148" s="184">
        <f>0.07216</f>
        <v>7.2160000000000002E-2</v>
      </c>
      <c r="F148" s="187"/>
      <c r="G148" s="71"/>
      <c r="H148" s="71">
        <v>59.3</v>
      </c>
      <c r="I148" s="71"/>
      <c r="J148" s="184">
        <v>55</v>
      </c>
      <c r="K148" s="19"/>
      <c r="M148" s="26">
        <f t="shared" si="17"/>
        <v>-2.7000000000000384</v>
      </c>
      <c r="N148" s="23"/>
    </row>
    <row r="149" spans="1:16" ht="14.4" x14ac:dyDescent="0.3">
      <c r="A149" s="22">
        <v>360</v>
      </c>
      <c r="B149" s="12">
        <f t="shared" si="16"/>
        <v>13.561199999999999</v>
      </c>
      <c r="C149" s="12">
        <v>8.6</v>
      </c>
      <c r="D149" s="12">
        <v>9</v>
      </c>
      <c r="E149" s="184">
        <f>0.07216</f>
        <v>7.2160000000000002E-2</v>
      </c>
      <c r="F149" s="187"/>
      <c r="G149" s="71"/>
      <c r="H149" s="71">
        <v>55.5</v>
      </c>
      <c r="I149" s="71"/>
      <c r="J149" s="184">
        <v>55</v>
      </c>
      <c r="K149" s="19">
        <f>((F147-J149)*C149)</f>
        <v>-78.260000000000005</v>
      </c>
      <c r="L149" s="26">
        <f t="shared" ref="L149:L151" si="18">L147+K149</f>
        <v>-329.56500000000005</v>
      </c>
      <c r="M149" s="26">
        <f t="shared" si="17"/>
        <v>-34.199999999999974</v>
      </c>
      <c r="N149" s="23"/>
    </row>
    <row r="150" spans="1:16" ht="14.4" x14ac:dyDescent="0.3">
      <c r="A150" s="22">
        <v>420</v>
      </c>
      <c r="B150" s="12">
        <f t="shared" si="16"/>
        <v>9.2116000000000007</v>
      </c>
      <c r="D150" s="12">
        <v>9</v>
      </c>
      <c r="E150" s="184">
        <v>7.2059999999999999E-2</v>
      </c>
      <c r="F150" s="187"/>
      <c r="G150" s="71"/>
      <c r="H150" s="71">
        <v>50.5</v>
      </c>
      <c r="I150" s="71"/>
      <c r="J150" s="184">
        <v>51.8</v>
      </c>
      <c r="K150" s="19"/>
      <c r="M150" s="26">
        <f t="shared" si="17"/>
        <v>-45</v>
      </c>
      <c r="N150" s="23"/>
    </row>
    <row r="151" spans="1:16" ht="14.4" x14ac:dyDescent="0.3">
      <c r="A151" s="31">
        <v>480</v>
      </c>
      <c r="B151" s="33">
        <v>4.75</v>
      </c>
      <c r="C151" s="33">
        <v>8.5500000000000007</v>
      </c>
      <c r="D151" s="33">
        <v>9</v>
      </c>
      <c r="E151" s="188">
        <v>7.2059999999999999E-2</v>
      </c>
      <c r="F151" s="189">
        <v>43.2</v>
      </c>
      <c r="G151" s="79"/>
      <c r="H151" s="79">
        <v>53.9</v>
      </c>
      <c r="I151" s="79"/>
      <c r="J151" s="188">
        <v>48.6</v>
      </c>
      <c r="K151" s="38">
        <f>((AVERAGE(F147,F151)-J151)*C151)</f>
        <v>-34.62750000000004</v>
      </c>
      <c r="L151" s="39">
        <f t="shared" si="18"/>
        <v>-364.19250000000011</v>
      </c>
      <c r="M151" s="39">
        <f t="shared" si="17"/>
        <v>30.599999999999987</v>
      </c>
      <c r="N151" s="34"/>
    </row>
    <row r="152" spans="1:16" x14ac:dyDescent="0.3">
      <c r="B152" s="26"/>
      <c r="C152" s="26"/>
      <c r="E152" s="12">
        <f>((AVERAGE(E141:E142)*10)+(AVERAGE(E142:E143)*20)+(AVERAGE(E143:E144)*30)+(AVERAGE(E144:E145)*60)+(AVERAGE(E145:E146)*60)+(AVERAGE(E146:E147)*60)+(AVERAGE(E147:E148)*60)+(AVERAGE(E148:E149)*60)+(AVERAGE(E149:E150)*60)+(AVERAGE(E150:E151)*60))/480</f>
        <v>7.2611874999999992E-2</v>
      </c>
      <c r="K152" s="42">
        <f>SUM(K145:K151)</f>
        <v>-364.19250000000011</v>
      </c>
      <c r="L152" s="42"/>
      <c r="M152" s="42">
        <f>SUM(M142:M151)</f>
        <v>-548.09999999999991</v>
      </c>
      <c r="N152" s="43">
        <f>K152-M152</f>
        <v>183.9074999999998</v>
      </c>
    </row>
    <row r="153" spans="1:16" x14ac:dyDescent="0.3">
      <c r="K153" s="44">
        <f>(B141*F141)-(B151*F151)-(C145*J145)-(C147*J147)-(C149*J149)-(C151*J151)-((0.08*AVERAGE(F141:F151))+(0.22*AVERAGE(H141:H151))+(0.2*AVERAGE(J142:J151)))</f>
        <v>-393.54399999999998</v>
      </c>
      <c r="L153" s="214"/>
      <c r="M153" s="45">
        <f>(H151-H141)*$D$4</f>
        <v>-548.1</v>
      </c>
    </row>
    <row r="158" spans="1:16" x14ac:dyDescent="0.3">
      <c r="J158" s="200"/>
      <c r="K158" s="200"/>
      <c r="L158" s="200"/>
      <c r="M158" s="200"/>
      <c r="N158" s="200"/>
      <c r="O158" s="200"/>
      <c r="P158" s="200"/>
    </row>
    <row r="159" spans="1:16" x14ac:dyDescent="0.3">
      <c r="J159" s="200"/>
      <c r="K159" s="200"/>
      <c r="L159" s="200"/>
      <c r="M159" s="200"/>
      <c r="N159" s="200"/>
      <c r="O159" s="200"/>
      <c r="P159" s="200"/>
    </row>
    <row r="160" spans="1:16" x14ac:dyDescent="0.3">
      <c r="J160" s="200"/>
      <c r="K160" s="200"/>
      <c r="L160" s="200"/>
      <c r="M160" s="200"/>
      <c r="N160" s="200"/>
      <c r="O160" s="200"/>
      <c r="P160" s="200"/>
    </row>
    <row r="161" spans="10:16" x14ac:dyDescent="0.3">
      <c r="J161" s="200"/>
      <c r="K161" s="200"/>
      <c r="L161" s="200"/>
      <c r="M161" s="200"/>
      <c r="N161" s="200"/>
      <c r="O161" s="200"/>
      <c r="P161" s="200"/>
    </row>
    <row r="162" spans="10:16" x14ac:dyDescent="0.3">
      <c r="J162" s="200"/>
      <c r="K162" s="200"/>
      <c r="L162" s="200"/>
      <c r="M162" s="200"/>
      <c r="N162" s="200"/>
      <c r="O162" s="200"/>
      <c r="P162" s="200"/>
    </row>
    <row r="163" spans="10:16" x14ac:dyDescent="0.3">
      <c r="J163" s="200"/>
      <c r="K163" s="200"/>
      <c r="L163" s="200"/>
      <c r="M163" s="200"/>
      <c r="N163" s="200"/>
      <c r="O163" s="200"/>
      <c r="P163" s="200"/>
    </row>
    <row r="164" spans="10:16" x14ac:dyDescent="0.3">
      <c r="J164" s="200"/>
      <c r="K164" s="200"/>
      <c r="L164" s="200"/>
      <c r="M164" s="200"/>
      <c r="N164" s="200"/>
      <c r="O164" s="200"/>
      <c r="P164" s="200"/>
    </row>
    <row r="165" spans="10:16" x14ac:dyDescent="0.3">
      <c r="J165" s="200"/>
      <c r="K165" s="200"/>
      <c r="L165" s="200"/>
      <c r="M165" s="200"/>
      <c r="N165" s="200"/>
      <c r="O165" s="200"/>
      <c r="P165" s="200"/>
    </row>
    <row r="166" spans="10:16" x14ac:dyDescent="0.3">
      <c r="J166" s="200"/>
      <c r="K166" s="200"/>
      <c r="L166" s="200"/>
      <c r="M166" s="200"/>
      <c r="N166" s="200"/>
      <c r="O166" s="200"/>
      <c r="P166" s="200"/>
    </row>
    <row r="167" spans="10:16" x14ac:dyDescent="0.3">
      <c r="J167" s="200"/>
      <c r="K167" s="200"/>
      <c r="L167" s="200"/>
      <c r="M167" s="200"/>
      <c r="N167" s="200"/>
      <c r="O167" s="200"/>
      <c r="P167" s="200"/>
    </row>
    <row r="168" spans="10:16" x14ac:dyDescent="0.3">
      <c r="J168" s="200"/>
      <c r="K168" s="200"/>
      <c r="L168" s="200"/>
      <c r="M168" s="200"/>
      <c r="N168" s="200"/>
      <c r="O168" s="200"/>
      <c r="P168" s="200"/>
    </row>
    <row r="169" spans="10:16" x14ac:dyDescent="0.3">
      <c r="J169" s="200"/>
      <c r="K169" s="200"/>
      <c r="L169" s="200"/>
      <c r="M169" s="200"/>
      <c r="N169" s="200"/>
      <c r="O169" s="200"/>
      <c r="P169" s="200"/>
    </row>
    <row r="170" spans="10:16" x14ac:dyDescent="0.3">
      <c r="J170" s="200"/>
      <c r="K170" s="200"/>
      <c r="L170" s="200"/>
      <c r="M170" s="200"/>
      <c r="N170" s="200"/>
      <c r="O170" s="200"/>
      <c r="P170" s="200"/>
    </row>
    <row r="171" spans="10:16" x14ac:dyDescent="0.3">
      <c r="J171" s="200"/>
      <c r="K171" s="200"/>
      <c r="L171" s="200"/>
      <c r="M171" s="200"/>
      <c r="N171" s="200"/>
      <c r="O171" s="200"/>
      <c r="P171" s="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20190626</vt:lpstr>
      <vt:lpstr>20190716_1</vt:lpstr>
      <vt:lpstr>20190716_2</vt:lpstr>
      <vt:lpstr>20190806_1</vt:lpstr>
      <vt:lpstr>20190806_2</vt:lpstr>
    </vt:vector>
  </TitlesOfParts>
  <Company>UMC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Gelder-5, M.K. van</dc:creator>
  <cp:lastModifiedBy>Swapnasrita, Sangita (MERLN)</cp:lastModifiedBy>
  <dcterms:created xsi:type="dcterms:W3CDTF">2019-07-25T15:32:55Z</dcterms:created>
  <dcterms:modified xsi:type="dcterms:W3CDTF">2023-02-22T10:40:33Z</dcterms:modified>
</cp:coreProperties>
</file>