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494294F7-4210-46BA-9FBD-5971FE268C9C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23" i="1" l="1"/>
  <c r="H10" i="1" l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6" i="1"/>
  <c r="J46" i="1" s="1"/>
  <c r="H47" i="1"/>
  <c r="J47" i="1" s="1"/>
  <c r="H48" i="1"/>
  <c r="J48" i="1" s="1"/>
  <c r="H49" i="1"/>
  <c r="J49" i="1" s="1"/>
  <c r="H50" i="1"/>
  <c r="J50" i="1" s="1"/>
  <c r="H52" i="1"/>
  <c r="J52" i="1" s="1"/>
  <c r="H53" i="1"/>
  <c r="J53" i="1" s="1"/>
  <c r="H54" i="1"/>
  <c r="J54" i="1" s="1"/>
  <c r="H56" i="1"/>
  <c r="J56" i="1" s="1"/>
  <c r="H57" i="1"/>
  <c r="J57" i="1" s="1"/>
  <c r="H58" i="1"/>
  <c r="J58" i="1" s="1"/>
  <c r="H9" i="1" l="1"/>
  <c r="J9" i="1" s="1"/>
  <c r="A20" i="5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5" i="1"/>
  <c r="H55" i="1" s="1"/>
  <c r="J55" i="1" s="1"/>
  <c r="D45" i="1"/>
  <c r="H45" i="1" s="1"/>
  <c r="J45" i="1" s="1"/>
  <c r="D29" i="1"/>
  <c r="H29" i="1" s="1"/>
  <c r="J29" i="1" s="1"/>
  <c r="I6" i="1" l="1"/>
  <c r="D7" i="5"/>
  <c r="D3" i="5"/>
  <c r="D9" i="5" l="1"/>
  <c r="D51" i="1" l="1"/>
  <c r="H51" i="1" s="1"/>
  <c r="J51" i="1" s="1"/>
  <c r="G6" i="1" l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<sst xmlns="http://schemas.openxmlformats.org/spreadsheetml/2006/main" count="42" uniqueCount="42">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</sst>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0" fontId="0" fillId="5" borderId="2" xfId="0" quotePrefix="1" applyFill="1" applyBorder="1"/>
    <xf numFmtId="0" fontId="0" fillId="5" borderId="2" xfId="0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6" borderId="2" xfId="2" applyNumberFormat="1" applyFont="1" applyFill="1" applyBorder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29/06/2025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83261</xdr:colOff>
      <xdr:row>5</xdr:row>
      <xdr:rowOff>63608</xdr:rowOff>
    </xdr:from>
    <xdr:to>
      <xdr:col>15</xdr:col>
      <xdr:colOff>745262</xdr:colOff>
      <xdr:row>16</xdr:row>
      <xdr:rowOff>44824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7261" y="1060932"/>
              <a:ext cx="1872236" cy="2076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16564</xdr:rowOff>
    </xdr:from>
    <xdr:to>
      <xdr:col>18</xdr:col>
      <xdr:colOff>546653</xdr:colOff>
      <xdr:row>33</xdr:row>
      <xdr:rowOff>183172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0571316" y="778564"/>
          <a:ext cx="1680097" cy="2119233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11,59%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/>
      <sheetData sheetId="1"/>
      <sheetData sheetId="2"/>
      <sheetData sheetId="3"/>
      <sheetData sheetId="4"/>
      <sheetData sheetId="5">
        <row r="23">
          <cell r="D23">
            <v>7355</v>
          </cell>
          <cell r="E23">
            <v>1233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59" totalsRowCount="1" headerRowDxfId="18" tableBorderDxfId="17">
  <autoFilter ref="A8:M58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Porcentagem">
      <calculatedColumnFormula>I9/H9</calculatedColumnFormula>
    </tableColumn>
    <tableColumn id="7" xr3:uid="{DB269E38-4E7F-4032-855F-5F7E2DDD3628}" name="mix" dataDxfId="6" totalsRowDxfId="2" dataCellStyle="Vírgula"/>
    <tableColumn id="12" xr3:uid="{5E7F18D1-3A42-4F78-BD2B-40CF376728D7}" name="Meta Cob. Dia Crianças" dataDxfId="5" totalsRowDxfId="1" dataCellStyle="Vírgula"/>
    <tableColumn id="13" xr3:uid="{0BC7EA2F-5567-46FC-9D2B-47B38F66221B}" name="Meta Cob. Coleção" dataDxfId="4" totalsRowDxfId="0" dataCellStyle="Vírgul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1"/>
  <sheetViews>
    <sheetView showGridLines="0" tabSelected="1" zoomScale="85" zoomScaleNormal="85" workbookViewId="0">
      <selection activeCell="O4" sqref="O4"/>
    </sheetView>
  </sheetViews>
  <sheetFormatPr defaultRowHeight="1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bestFit="1" customWidth="1"/>
    <col min="16" max="16" width="14" customWidth="1"/>
    <col min="19" max="19" width="11.28515625" bestFit="1" customWidth="1"/>
  </cols>
  <sheetData>
    <row r="1" spans="1:16">
      <c r="G1"/>
      <c r="K1" s="1"/>
      <c r="L1" s="1"/>
      <c r="M1" s="1"/>
    </row>
    <row r="2" spans="1:16">
      <c r="G2"/>
      <c r="K2" s="1"/>
      <c r="L2" s="1"/>
      <c r="M2" s="1"/>
      <c r="P2" s="13">
        <f ca="1">TODAY()-1</f>
        <v>45837</v>
      </c>
    </row>
    <row r="3" spans="1:16">
      <c r="G3"/>
      <c r="K3" s="1"/>
      <c r="L3" s="1"/>
      <c r="M3" s="1"/>
    </row>
    <row r="4" spans="1:16">
      <c r="G4"/>
      <c r="K4" s="1"/>
      <c r="L4" s="1"/>
      <c r="M4" s="1"/>
    </row>
    <row r="5" spans="1:16" ht="18.75">
      <c r="E5" s="16">
        <f>E6/D6</f>
        <v>1.6869971450817544E-2</v>
      </c>
      <c r="F5" s="16">
        <f>F6/D6</f>
        <v>4.671684401764859E-3</v>
      </c>
      <c r="G5" s="16">
        <f>G6/D6</f>
        <v>1.3495977160654036E-2</v>
      </c>
      <c r="J5" s="28">
        <f>J6-'% cOB. caRT'!D9</f>
        <v>0.28736853328459255</v>
      </c>
      <c r="K5" s="1"/>
      <c r="L5" s="1"/>
      <c r="M5" s="1"/>
    </row>
    <row r="6" spans="1:16">
      <c r="A6" s="29" t="s">
        <v>8</v>
      </c>
      <c r="B6" s="29"/>
      <c r="C6" s="29"/>
      <c r="D6" s="2">
        <f>SUBTOTAL(9,Tabela1[Carteira])</f>
        <v>7706</v>
      </c>
      <c r="E6" s="2">
        <f>SUBTOTAL(9,Tabela1[Bloqueados])</f>
        <v>130</v>
      </c>
      <c r="F6" s="2">
        <f>SUBTOTAL(9,Tabela1[Abertos 2025 2º SEM])</f>
        <v>36</v>
      </c>
      <c r="G6" s="2">
        <f>SUBTOTAL(9,Tabela1[Sem Limite])</f>
        <v>104</v>
      </c>
      <c r="H6" s="2">
        <f>SUBTOTAL(9,Tabela1[Saldo de Carteira])</f>
        <v>7612</v>
      </c>
      <c r="I6" s="2">
        <f>SUBTOTAL(9,Tabela1[cobertura])</f>
        <v>3070</v>
      </c>
      <c r="J6" s="28">
        <f>I6/H6</f>
        <v>0.40331056227009981</v>
      </c>
      <c r="K6" s="3">
        <f>SUBTOTAL(101,Tabela1[mix])</f>
        <v>6.9426530612244912</v>
      </c>
      <c r="L6" s="3"/>
      <c r="M6" s="3"/>
    </row>
    <row r="7" spans="1:16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7"/>
    </row>
    <row r="8" spans="1:16">
      <c r="A8" s="8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10" t="s">
        <v>41</v>
      </c>
    </row>
    <row r="9" spans="1:16" ht="15" customHeight="1">
      <c r="A9" s="17">
        <v>11</v>
      </c>
      <c r="B9" s="17" t="str">
        <f>VLOOKUP(Tabela1[[#This Row],[Rep]],[1]REPRESENTANTES!$A$3:$D$57,4,0)</f>
        <v>George</v>
      </c>
      <c r="C9" s="11">
        <v>9902</v>
      </c>
      <c r="D9" s="8">
        <v>252</v>
      </c>
      <c r="E9" s="8">
        <v>0</v>
      </c>
      <c r="F9" s="8"/>
      <c r="G9" s="14">
        <v>1</v>
      </c>
      <c r="H9" s="8">
        <f>D9-E9+Tabela1[[#This Row],[Abertos 2025 2º SEM]]</f>
        <v>252</v>
      </c>
      <c r="I9" s="8">
        <v>92</v>
      </c>
      <c r="J9" s="12">
        <f t="shared" ref="J9:J58" si="0">I9/H9</f>
        <v>0.36507936507936506</v>
      </c>
      <c r="K9" s="10">
        <v>0</v>
      </c>
      <c r="L9" s="10"/>
      <c r="M9" s="10"/>
    </row>
    <row r="10" spans="1:16" ht="15" customHeight="1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3</v>
      </c>
      <c r="F10" s="8">
        <v>1</v>
      </c>
      <c r="G10" s="14">
        <v>0</v>
      </c>
      <c r="H10" s="8">
        <f>D10-E10+Tabela1[[#This Row],[Abertos 2025 2º SEM]]</f>
        <v>173</v>
      </c>
      <c r="I10" s="8">
        <v>49</v>
      </c>
      <c r="J10" s="12">
        <f t="shared" si="0"/>
        <v>0.2832369942196532</v>
      </c>
      <c r="K10" s="10">
        <v>12.81</v>
      </c>
      <c r="L10" s="10"/>
      <c r="M10" s="10"/>
    </row>
    <row r="11" spans="1:16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4</v>
      </c>
      <c r="F11" s="8"/>
      <c r="G11" s="14">
        <v>0</v>
      </c>
      <c r="H11" s="8">
        <f>D11-E11+Tabela1[[#This Row],[Abertos 2025 2º SEM]]</f>
        <v>107</v>
      </c>
      <c r="I11" s="8">
        <v>65</v>
      </c>
      <c r="J11" s="12">
        <f t="shared" si="0"/>
        <v>0.60747663551401865</v>
      </c>
      <c r="K11" s="10">
        <v>11.8</v>
      </c>
      <c r="L11" s="10"/>
      <c r="M11" s="10"/>
    </row>
    <row r="12" spans="1:16" ht="15" customHeight="1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2</v>
      </c>
      <c r="F12" s="8">
        <v>1</v>
      </c>
      <c r="G12" s="14">
        <v>1</v>
      </c>
      <c r="H12" s="8">
        <f>D12-E12+Tabela1[[#This Row],[Abertos 2025 2º SEM]]</f>
        <v>183</v>
      </c>
      <c r="I12" s="8">
        <v>99</v>
      </c>
      <c r="J12" s="12">
        <f t="shared" si="0"/>
        <v>0.54098360655737709</v>
      </c>
      <c r="K12" s="10">
        <v>8.94</v>
      </c>
      <c r="L12" s="10"/>
      <c r="M12" s="10"/>
    </row>
    <row r="13" spans="1:16" ht="15" customHeight="1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2</v>
      </c>
      <c r="F13" s="8">
        <v>1</v>
      </c>
      <c r="G13" s="14">
        <v>2</v>
      </c>
      <c r="H13" s="8">
        <f>D13-E13+Tabela1[[#This Row],[Abertos 2025 2º SEM]]</f>
        <v>144</v>
      </c>
      <c r="I13" s="8">
        <v>67</v>
      </c>
      <c r="J13" s="12">
        <f t="shared" si="0"/>
        <v>0.46527777777777779</v>
      </c>
      <c r="K13" s="10">
        <v>4</v>
      </c>
      <c r="L13" s="10"/>
      <c r="M13" s="10"/>
    </row>
    <row r="14" spans="1:16" ht="15" customHeight="1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v>129</v>
      </c>
      <c r="E14" s="8">
        <v>2</v>
      </c>
      <c r="F14" s="8"/>
      <c r="G14" s="14">
        <v>2</v>
      </c>
      <c r="H14" s="8">
        <f>D14-E14+Tabela1[[#This Row],[Abertos 2025 2º SEM]]</f>
        <v>127</v>
      </c>
      <c r="I14" s="8">
        <v>65</v>
      </c>
      <c r="J14" s="12">
        <f t="shared" si="0"/>
        <v>0.51181102362204722</v>
      </c>
      <c r="K14" s="10">
        <v>15.73</v>
      </c>
      <c r="L14" s="10"/>
      <c r="M14" s="10"/>
    </row>
    <row r="15" spans="1:16" ht="15" customHeight="1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0</v>
      </c>
      <c r="F15" s="8"/>
      <c r="G15" s="14">
        <v>1</v>
      </c>
      <c r="H15" s="8">
        <f>D15-E15+Tabela1[[#This Row],[Abertos 2025 2º SEM]]</f>
        <v>144</v>
      </c>
      <c r="I15" s="8">
        <v>56</v>
      </c>
      <c r="J15" s="12">
        <f t="shared" si="0"/>
        <v>0.3888888888888889</v>
      </c>
      <c r="K15" s="10">
        <v>6</v>
      </c>
      <c r="L15" s="10"/>
      <c r="M15" s="10"/>
    </row>
    <row r="16" spans="1:16" ht="15" customHeight="1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0</v>
      </c>
      <c r="F16" s="8"/>
      <c r="G16" s="14">
        <v>0</v>
      </c>
      <c r="H16" s="8">
        <f>D16-E16+Tabela1[[#This Row],[Abertos 2025 2º SEM]]</f>
        <v>106</v>
      </c>
      <c r="I16" s="8">
        <v>38</v>
      </c>
      <c r="J16" s="12">
        <f t="shared" si="0"/>
        <v>0.35849056603773582</v>
      </c>
      <c r="K16" s="10">
        <v>4.5599999999999996</v>
      </c>
      <c r="L16" s="10"/>
      <c r="M16" s="10"/>
    </row>
    <row r="17" spans="1:13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0</v>
      </c>
      <c r="F17" s="8"/>
      <c r="G17" s="14">
        <v>0</v>
      </c>
      <c r="H17" s="8">
        <f>D17-E17+Tabela1[[#This Row],[Abertos 2025 2º SEM]]</f>
        <v>64</v>
      </c>
      <c r="I17" s="8">
        <v>25</v>
      </c>
      <c r="J17" s="12">
        <f t="shared" si="0"/>
        <v>0.390625</v>
      </c>
      <c r="K17" s="10">
        <v>5</v>
      </c>
      <c r="L17" s="10"/>
      <c r="M17" s="10"/>
    </row>
    <row r="18" spans="1:13" ht="15" customHeight="1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3</v>
      </c>
      <c r="F18" s="8">
        <v>3</v>
      </c>
      <c r="G18" s="14">
        <v>3</v>
      </c>
      <c r="H18" s="8">
        <f>D18-E18+Tabela1[[#This Row],[Abertos 2025 2º SEM]]</f>
        <v>222</v>
      </c>
      <c r="I18" s="8">
        <v>116</v>
      </c>
      <c r="J18" s="12">
        <f t="shared" si="0"/>
        <v>0.52252252252252251</v>
      </c>
      <c r="K18" s="10">
        <v>9.2799999999999994</v>
      </c>
      <c r="L18" s="10"/>
      <c r="M18" s="10"/>
    </row>
    <row r="19" spans="1:13" ht="15" customHeight="1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0</v>
      </c>
      <c r="F19" s="8">
        <v>1</v>
      </c>
      <c r="G19" s="14">
        <v>0</v>
      </c>
      <c r="H19" s="8">
        <f>D19-E19+Tabela1[[#This Row],[Abertos 2025 2º SEM]]</f>
        <v>94</v>
      </c>
      <c r="I19" s="8">
        <v>38</v>
      </c>
      <c r="J19" s="12">
        <f t="shared" si="0"/>
        <v>0.40425531914893614</v>
      </c>
      <c r="K19" s="10">
        <v>6.76</v>
      </c>
      <c r="L19" s="10"/>
      <c r="M19" s="10"/>
    </row>
    <row r="20" spans="1:13" ht="15" customHeight="1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0</v>
      </c>
      <c r="F20" s="8"/>
      <c r="G20" s="14">
        <v>1</v>
      </c>
      <c r="H20" s="8">
        <f>D20-E20+Tabela1[[#This Row],[Abertos 2025 2º SEM]]</f>
        <v>86</v>
      </c>
      <c r="I20" s="8">
        <v>39</v>
      </c>
      <c r="J20" s="12">
        <f t="shared" si="0"/>
        <v>0.45348837209302323</v>
      </c>
      <c r="K20" s="10">
        <v>5.3</v>
      </c>
      <c r="L20" s="10"/>
      <c r="M20" s="10"/>
    </row>
    <row r="21" spans="1:13" ht="15" customHeight="1">
      <c r="A21" s="18">
        <v>61</v>
      </c>
      <c r="B21" s="8" t="str">
        <f>VLOOKUP(Tabela1[[#This Row],[Rep]],[1]REPRESENTANTES!$A$3:$D$57,4,0)</f>
        <v>Edmar</v>
      </c>
      <c r="C21" s="8">
        <v>9915</v>
      </c>
      <c r="D21" s="8">
        <v>167</v>
      </c>
      <c r="E21" s="8">
        <v>1</v>
      </c>
      <c r="F21" s="8"/>
      <c r="G21" s="14">
        <v>0</v>
      </c>
      <c r="H21" s="8">
        <f>D21-E21+Tabela1[[#This Row],[Abertos 2025 2º SEM]]</f>
        <v>166</v>
      </c>
      <c r="I21" s="8">
        <v>81</v>
      </c>
      <c r="J21" s="12">
        <f t="shared" si="0"/>
        <v>0.48795180722891568</v>
      </c>
      <c r="K21" s="10">
        <v>13</v>
      </c>
      <c r="L21" s="10"/>
      <c r="M21" s="10"/>
    </row>
    <row r="22" spans="1:13" ht="15" customHeight="1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4</v>
      </c>
      <c r="F22" s="8">
        <v>2</v>
      </c>
      <c r="G22" s="14">
        <v>1</v>
      </c>
      <c r="H22" s="8">
        <f>D22-E22+Tabela1[[#This Row],[Abertos 2025 2º SEM]]</f>
        <v>157</v>
      </c>
      <c r="I22" s="8">
        <v>60</v>
      </c>
      <c r="J22" s="12">
        <f t="shared" si="0"/>
        <v>0.38216560509554143</v>
      </c>
      <c r="K22" s="10">
        <v>5.14</v>
      </c>
      <c r="L22" s="10"/>
      <c r="M22" s="10"/>
    </row>
    <row r="23" spans="1:13" ht="15" customHeight="1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9</v>
      </c>
      <c r="F23" s="8"/>
      <c r="G23" s="14">
        <v>1</v>
      </c>
      <c r="H23" s="8">
        <f>D23-E23+Tabela1[[#This Row],[Abertos 2025 2º SEM]]</f>
        <v>149</v>
      </c>
      <c r="I23" s="8">
        <v>96</v>
      </c>
      <c r="J23" s="12">
        <f t="shared" si="0"/>
        <v>0.64429530201342278</v>
      </c>
      <c r="K23" s="10">
        <v>9.3800000000000008</v>
      </c>
      <c r="L23" s="10"/>
      <c r="M23" s="10"/>
    </row>
    <row r="24" spans="1:13" ht="15" customHeight="1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0</v>
      </c>
      <c r="F24" s="8">
        <v>5</v>
      </c>
      <c r="G24" s="14">
        <v>3</v>
      </c>
      <c r="H24" s="8">
        <f>D24-E24+Tabela1[[#This Row],[Abertos 2025 2º SEM]]</f>
        <v>234</v>
      </c>
      <c r="I24" s="8">
        <v>102</v>
      </c>
      <c r="J24" s="12">
        <f t="shared" si="0"/>
        <v>0.4358974358974359</v>
      </c>
      <c r="K24" s="10">
        <v>7.97</v>
      </c>
      <c r="L24" s="10"/>
      <c r="M24" s="10"/>
    </row>
    <row r="25" spans="1:13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2</v>
      </c>
      <c r="F25" s="8"/>
      <c r="G25" s="14">
        <v>0</v>
      </c>
      <c r="H25" s="8">
        <f>D25-E25+Tabela1[[#This Row],[Abertos 2025 2º SEM]]</f>
        <v>104</v>
      </c>
      <c r="I25" s="8">
        <v>51</v>
      </c>
      <c r="J25" s="12">
        <f t="shared" si="0"/>
        <v>0.49038461538461536</v>
      </c>
      <c r="K25" s="10">
        <v>4</v>
      </c>
      <c r="L25" s="10"/>
      <c r="M25" s="10"/>
    </row>
    <row r="26" spans="1:13" ht="15" customHeight="1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v>99</v>
      </c>
      <c r="E26" s="8">
        <v>1</v>
      </c>
      <c r="F26" s="8"/>
      <c r="G26" s="14">
        <v>1</v>
      </c>
      <c r="H26" s="8">
        <f>D26-E26+Tabela1[[#This Row],[Abertos 2025 2º SEM]]</f>
        <v>98</v>
      </c>
      <c r="I26" s="8">
        <v>43</v>
      </c>
      <c r="J26" s="12">
        <f t="shared" si="0"/>
        <v>0.43877551020408162</v>
      </c>
      <c r="K26" s="10">
        <v>3.5</v>
      </c>
      <c r="L26" s="10"/>
      <c r="M26" s="10"/>
    </row>
    <row r="27" spans="1:13" ht="15" customHeight="1">
      <c r="A27" s="8">
        <v>261</v>
      </c>
      <c r="B27" s="8" t="s">
        <v>26</v>
      </c>
      <c r="C27" s="8">
        <v>9915</v>
      </c>
      <c r="D27" s="8">
        <v>168</v>
      </c>
      <c r="E27" s="8">
        <v>0</v>
      </c>
      <c r="F27" s="8"/>
      <c r="G27" s="14">
        <v>0</v>
      </c>
      <c r="H27" s="8">
        <f>D27-E27+Tabela1[[#This Row],[Abertos 2025 2º SEM]]</f>
        <v>168</v>
      </c>
      <c r="I27" s="8">
        <v>83</v>
      </c>
      <c r="J27" s="12">
        <f t="shared" si="0"/>
        <v>0.49404761904761907</v>
      </c>
      <c r="K27" s="10">
        <v>4.6399999999999997</v>
      </c>
      <c r="L27" s="10"/>
      <c r="M27" s="10"/>
    </row>
    <row r="28" spans="1:13" ht="15" customHeight="1">
      <c r="A28" s="8">
        <v>178</v>
      </c>
      <c r="B28" s="8" t="s">
        <v>30</v>
      </c>
      <c r="C28" s="8">
        <v>9907</v>
      </c>
      <c r="D28" s="8">
        <v>178</v>
      </c>
      <c r="E28" s="8">
        <v>6</v>
      </c>
      <c r="F28" s="8"/>
      <c r="G28" s="14">
        <v>2</v>
      </c>
      <c r="H28" s="8">
        <f>D28-E28+Tabela1[[#This Row],[Abertos 2025 2º SEM]]</f>
        <v>172</v>
      </c>
      <c r="I28" s="8">
        <v>71</v>
      </c>
      <c r="J28" s="12">
        <f t="shared" si="0"/>
        <v>0.41279069767441862</v>
      </c>
      <c r="K28" s="10">
        <v>7.89</v>
      </c>
      <c r="L28" s="10"/>
      <c r="M28" s="10"/>
    </row>
    <row r="29" spans="1:13" ht="15" customHeight="1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2</v>
      </c>
      <c r="F29" s="8"/>
      <c r="G29" s="14">
        <v>0</v>
      </c>
      <c r="H29" s="8">
        <f>D29-E29+Tabela1[[#This Row],[Abertos 2025 2º SEM]]</f>
        <v>125</v>
      </c>
      <c r="I29" s="8">
        <v>41</v>
      </c>
      <c r="J29" s="12">
        <f t="shared" si="0"/>
        <v>0.32800000000000001</v>
      </c>
      <c r="K29" s="10">
        <v>9.7799999999999994</v>
      </c>
      <c r="L29" s="10"/>
      <c r="M29" s="10"/>
    </row>
    <row r="30" spans="1:13" ht="15" customHeight="1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3</v>
      </c>
      <c r="F30" s="8">
        <v>4</v>
      </c>
      <c r="G30" s="14">
        <v>0</v>
      </c>
      <c r="H30" s="8">
        <f>D30-E30+Tabela1[[#This Row],[Abertos 2025 2º SEM]]</f>
        <v>258</v>
      </c>
      <c r="I30" s="8">
        <v>99</v>
      </c>
      <c r="J30" s="12">
        <f t="shared" si="0"/>
        <v>0.38372093023255816</v>
      </c>
      <c r="K30" s="10">
        <v>7.4</v>
      </c>
      <c r="L30" s="10"/>
      <c r="M30" s="10"/>
    </row>
    <row r="31" spans="1:13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1</v>
      </c>
      <c r="F31" s="8"/>
      <c r="G31" s="14">
        <v>0</v>
      </c>
      <c r="H31" s="8">
        <f>D31-E31+Tabela1[[#This Row],[Abertos 2025 2º SEM]]</f>
        <v>139</v>
      </c>
      <c r="I31" s="8">
        <v>63</v>
      </c>
      <c r="J31" s="12">
        <f t="shared" si="0"/>
        <v>0.45323741007194246</v>
      </c>
      <c r="K31" s="10">
        <v>7.13</v>
      </c>
      <c r="L31" s="10"/>
      <c r="M31" s="10"/>
    </row>
    <row r="32" spans="1:13" ht="15" customHeight="1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1</v>
      </c>
      <c r="F32" s="8"/>
      <c r="G32" s="14">
        <v>0</v>
      </c>
      <c r="H32" s="8">
        <f>D32-E32+Tabela1[[#This Row],[Abertos 2025 2º SEM]]</f>
        <v>116</v>
      </c>
      <c r="I32" s="8">
        <v>40</v>
      </c>
      <c r="J32" s="12">
        <f t="shared" si="0"/>
        <v>0.34482758620689657</v>
      </c>
      <c r="K32" s="10">
        <v>14.87</v>
      </c>
      <c r="L32" s="10"/>
      <c r="M32" s="10"/>
    </row>
    <row r="33" spans="1:13" ht="15" customHeight="1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1</v>
      </c>
      <c r="F33" s="8"/>
      <c r="G33" s="14">
        <v>1</v>
      </c>
      <c r="H33" s="8">
        <f>D33-E33+Tabela1[[#This Row],[Abertos 2025 2º SEM]]</f>
        <v>259</v>
      </c>
      <c r="I33" s="8">
        <v>105</v>
      </c>
      <c r="J33" s="12">
        <f t="shared" si="0"/>
        <v>0.40540540540540543</v>
      </c>
      <c r="K33" s="10">
        <v>4</v>
      </c>
      <c r="L33" s="10"/>
      <c r="M33" s="10"/>
    </row>
    <row r="34" spans="1:13" ht="15" customHeight="1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2</v>
      </c>
      <c r="F34" s="8">
        <v>3</v>
      </c>
      <c r="G34" s="14">
        <v>2</v>
      </c>
      <c r="H34" s="8">
        <f>D34-E34+Tabela1[[#This Row],[Abertos 2025 2º SEM]]</f>
        <v>178</v>
      </c>
      <c r="I34" s="8">
        <v>79</v>
      </c>
      <c r="J34" s="12">
        <f t="shared" si="0"/>
        <v>0.4438202247191011</v>
      </c>
      <c r="K34" s="10">
        <v>6.87</v>
      </c>
      <c r="L34" s="10"/>
      <c r="M34" s="10"/>
    </row>
    <row r="35" spans="1:13" ht="15" customHeight="1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6</v>
      </c>
      <c r="F35" s="8"/>
      <c r="G35" s="14">
        <v>2</v>
      </c>
      <c r="H35" s="8">
        <f>D35-E35+Tabela1[[#This Row],[Abertos 2025 2º SEM]]</f>
        <v>116</v>
      </c>
      <c r="I35" s="8">
        <v>80</v>
      </c>
      <c r="J35" s="12">
        <f t="shared" si="0"/>
        <v>0.68965517241379315</v>
      </c>
      <c r="K35" s="10">
        <v>7.71</v>
      </c>
      <c r="L35" s="10"/>
      <c r="M35" s="10"/>
    </row>
    <row r="36" spans="1:13" ht="15" customHeight="1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6</v>
      </c>
      <c r="F36" s="8">
        <v>1</v>
      </c>
      <c r="G36" s="14">
        <v>1</v>
      </c>
      <c r="H36" s="8">
        <f>D36-E36+Tabela1[[#This Row],[Abertos 2025 2º SEM]]</f>
        <v>267</v>
      </c>
      <c r="I36" s="8">
        <v>86</v>
      </c>
      <c r="J36" s="12">
        <f t="shared" si="0"/>
        <v>0.32209737827715357</v>
      </c>
      <c r="K36" s="10">
        <v>9.4700000000000006</v>
      </c>
      <c r="L36" s="10"/>
      <c r="M36" s="10"/>
    </row>
    <row r="37" spans="1:13" ht="15" customHeight="1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0</v>
      </c>
      <c r="F37" s="8">
        <v>1</v>
      </c>
      <c r="G37" s="14">
        <v>2</v>
      </c>
      <c r="H37" s="8">
        <f>D37-E37+Tabela1[[#This Row],[Abertos 2025 2º SEM]]</f>
        <v>174</v>
      </c>
      <c r="I37" s="8">
        <v>91</v>
      </c>
      <c r="J37" s="12">
        <f t="shared" si="0"/>
        <v>0.52298850574712641</v>
      </c>
      <c r="K37" s="10">
        <v>3.88</v>
      </c>
      <c r="L37" s="10"/>
      <c r="M37" s="10"/>
    </row>
    <row r="38" spans="1:13" ht="15" customHeight="1">
      <c r="A38" s="8">
        <v>248</v>
      </c>
      <c r="B38" s="8" t="s">
        <v>27</v>
      </c>
      <c r="C38" s="8">
        <v>9907</v>
      </c>
      <c r="D38" s="8">
        <v>134</v>
      </c>
      <c r="E38" s="8">
        <v>0</v>
      </c>
      <c r="F38" s="8"/>
      <c r="G38" s="14">
        <v>0</v>
      </c>
      <c r="H38" s="8">
        <f>D38-E38+Tabela1[[#This Row],[Abertos 2025 2º SEM]]</f>
        <v>134</v>
      </c>
      <c r="I38" s="8">
        <v>41</v>
      </c>
      <c r="J38" s="12">
        <f t="shared" si="0"/>
        <v>0.30597014925373134</v>
      </c>
      <c r="K38" s="10">
        <v>5.76</v>
      </c>
      <c r="L38" s="10"/>
      <c r="M38" s="10"/>
    </row>
    <row r="39" spans="1:13" ht="15" customHeight="1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2</v>
      </c>
      <c r="F39" s="8"/>
      <c r="G39" s="14">
        <v>3</v>
      </c>
      <c r="H39" s="8">
        <f>D39-E39+Tabela1[[#This Row],[Abertos 2025 2º SEM]]</f>
        <v>166</v>
      </c>
      <c r="I39" s="8">
        <v>83</v>
      </c>
      <c r="J39" s="12">
        <f t="shared" si="0"/>
        <v>0.5</v>
      </c>
      <c r="K39" s="10">
        <v>5.83</v>
      </c>
      <c r="L39" s="10"/>
      <c r="M39" s="10"/>
    </row>
    <row r="40" spans="1:13" ht="15" customHeight="1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317</v>
      </c>
      <c r="E40" s="8">
        <v>6</v>
      </c>
      <c r="F40" s="8"/>
      <c r="G40" s="14">
        <v>0</v>
      </c>
      <c r="H40" s="8">
        <f>D40-E40+Tabela1[[#This Row],[Abertos 2025 2º SEM]]</f>
        <v>311</v>
      </c>
      <c r="I40" s="8">
        <v>61</v>
      </c>
      <c r="J40" s="12">
        <f t="shared" si="0"/>
        <v>0.19614147909967847</v>
      </c>
      <c r="K40" s="10">
        <v>11</v>
      </c>
      <c r="L40" s="10"/>
      <c r="M40" s="10"/>
    </row>
    <row r="41" spans="1:13" ht="15" customHeight="1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1</v>
      </c>
      <c r="F41" s="8"/>
      <c r="G41" s="14">
        <v>0</v>
      </c>
      <c r="H41" s="8">
        <f>D41-E41+Tabela1[[#This Row],[Abertos 2025 2º SEM]]</f>
        <v>129</v>
      </c>
      <c r="I41" s="8">
        <v>55</v>
      </c>
      <c r="J41" s="12">
        <f t="shared" si="0"/>
        <v>0.4263565891472868</v>
      </c>
      <c r="K41" s="10">
        <v>9</v>
      </c>
      <c r="L41" s="10"/>
      <c r="M41" s="10"/>
    </row>
    <row r="42" spans="1:13" ht="15" customHeight="1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v>96</v>
      </c>
      <c r="E42" s="8">
        <v>3</v>
      </c>
      <c r="F42" s="8">
        <v>1</v>
      </c>
      <c r="G42" s="14">
        <v>4</v>
      </c>
      <c r="H42" s="8">
        <f>D42-E42+Tabela1[[#This Row],[Abertos 2025 2º SEM]]</f>
        <v>94</v>
      </c>
      <c r="I42" s="8">
        <v>36</v>
      </c>
      <c r="J42" s="12">
        <f t="shared" si="0"/>
        <v>0.38297872340425532</v>
      </c>
      <c r="K42" s="10">
        <v>2.67</v>
      </c>
      <c r="L42" s="10"/>
      <c r="M42" s="10"/>
    </row>
    <row r="43" spans="1:13" ht="15" customHeight="1">
      <c r="A43" s="8">
        <v>273</v>
      </c>
      <c r="B43" s="8" t="s">
        <v>31</v>
      </c>
      <c r="C43" s="8">
        <v>9914</v>
      </c>
      <c r="D43" s="8">
        <v>206</v>
      </c>
      <c r="E43" s="8">
        <v>11</v>
      </c>
      <c r="F43" s="8"/>
      <c r="G43" s="14">
        <v>1</v>
      </c>
      <c r="H43" s="8">
        <f>D43-E43+Tabela1[[#This Row],[Abertos 2025 2º SEM]]</f>
        <v>195</v>
      </c>
      <c r="I43" s="8">
        <v>57</v>
      </c>
      <c r="J43" s="12">
        <f t="shared" si="0"/>
        <v>0.29230769230769232</v>
      </c>
      <c r="K43" s="10">
        <v>6.1</v>
      </c>
      <c r="L43" s="10"/>
      <c r="M43" s="10"/>
    </row>
    <row r="44" spans="1:13" ht="15" customHeight="1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4</v>
      </c>
      <c r="F44" s="8">
        <v>3</v>
      </c>
      <c r="G44" s="14">
        <v>0</v>
      </c>
      <c r="H44" s="8">
        <f>D44-E44+Tabela1[[#This Row],[Abertos 2025 2º SEM]]</f>
        <v>212</v>
      </c>
      <c r="I44" s="8">
        <v>69</v>
      </c>
      <c r="J44" s="12">
        <f t="shared" si="0"/>
        <v>0.32547169811320753</v>
      </c>
      <c r="K44" s="10">
        <v>2.7</v>
      </c>
      <c r="L44" s="10"/>
      <c r="M44" s="10"/>
    </row>
    <row r="45" spans="1:13" ht="15" customHeight="1">
      <c r="A45" s="8">
        <v>322</v>
      </c>
      <c r="B45" s="8" t="s">
        <v>37</v>
      </c>
      <c r="C45" s="8">
        <v>9907</v>
      </c>
      <c r="D45" s="8">
        <f>80-3+58</f>
        <v>135</v>
      </c>
      <c r="E45" s="8">
        <v>0</v>
      </c>
      <c r="F45" s="8"/>
      <c r="G45" s="14">
        <v>0</v>
      </c>
      <c r="H45" s="8">
        <f>D45-E45+Tabela1[[#This Row],[Abertos 2025 2º SEM]]</f>
        <v>135</v>
      </c>
      <c r="I45" s="8">
        <v>44</v>
      </c>
      <c r="J45" s="12">
        <f t="shared" si="0"/>
        <v>0.32592592592592595</v>
      </c>
      <c r="K45" s="10">
        <v>7.55</v>
      </c>
      <c r="L45" s="10"/>
      <c r="M45" s="10"/>
    </row>
    <row r="46" spans="1:13" ht="15" customHeight="1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/>
      <c r="G46" s="14">
        <v>0</v>
      </c>
      <c r="H46" s="8">
        <f>D46-E46+Tabela1[[#This Row],[Abertos 2025 2º SEM]]</f>
        <v>101</v>
      </c>
      <c r="I46" s="8">
        <v>28</v>
      </c>
      <c r="J46" s="12">
        <f t="shared" si="0"/>
        <v>0.27722772277227725</v>
      </c>
      <c r="K46" s="10">
        <v>4.5</v>
      </c>
      <c r="L46" s="10"/>
      <c r="M46" s="10"/>
    </row>
    <row r="47" spans="1:13">
      <c r="A47" s="8">
        <v>321</v>
      </c>
      <c r="B47" s="8" t="s">
        <v>28</v>
      </c>
      <c r="C47" s="8">
        <v>9917</v>
      </c>
      <c r="D47" s="8">
        <v>162</v>
      </c>
      <c r="E47" s="8">
        <v>10</v>
      </c>
      <c r="F47" s="8"/>
      <c r="G47" s="14">
        <v>0</v>
      </c>
      <c r="H47" s="8">
        <f>D47-E47+Tabela1[[#This Row],[Abertos 2025 2º SEM]]</f>
        <v>152</v>
      </c>
      <c r="I47" s="8">
        <v>43</v>
      </c>
      <c r="J47" s="12">
        <f t="shared" si="0"/>
        <v>0.28289473684210525</v>
      </c>
      <c r="K47" s="10">
        <v>3</v>
      </c>
      <c r="L47" s="10"/>
      <c r="M47" s="10"/>
    </row>
    <row r="48" spans="1:13" ht="15" customHeight="1">
      <c r="A48" s="8">
        <v>296</v>
      </c>
      <c r="B48" s="8" t="s">
        <v>29</v>
      </c>
      <c r="C48" s="8">
        <v>9902</v>
      </c>
      <c r="D48" s="8">
        <v>147</v>
      </c>
      <c r="E48" s="8">
        <v>9</v>
      </c>
      <c r="F48" s="8">
        <v>2</v>
      </c>
      <c r="G48" s="14">
        <v>0</v>
      </c>
      <c r="H48" s="8">
        <f>D48-E48+Tabela1[[#This Row],[Abertos 2025 2º SEM]]</f>
        <v>140</v>
      </c>
      <c r="I48" s="8">
        <v>53</v>
      </c>
      <c r="J48" s="12">
        <f t="shared" si="0"/>
        <v>0.37857142857142856</v>
      </c>
      <c r="K48" s="10">
        <v>7.67</v>
      </c>
      <c r="L48" s="10"/>
      <c r="M48" s="10"/>
    </row>
    <row r="49" spans="1:13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4</v>
      </c>
      <c r="F49" s="8"/>
      <c r="G49" s="14">
        <v>1</v>
      </c>
      <c r="H49" s="8">
        <f>D49-E49+Tabela1[[#This Row],[Abertos 2025 2º SEM]]</f>
        <v>113</v>
      </c>
      <c r="I49" s="8">
        <v>49</v>
      </c>
      <c r="J49" s="12">
        <f t="shared" si="0"/>
        <v>0.4336283185840708</v>
      </c>
      <c r="K49" s="10">
        <v>3.15</v>
      </c>
      <c r="L49" s="10"/>
      <c r="M49" s="10"/>
    </row>
    <row r="50" spans="1:13" ht="15" customHeight="1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3</v>
      </c>
      <c r="F50" s="8"/>
      <c r="G50" s="14">
        <v>2</v>
      </c>
      <c r="H50" s="8">
        <f>D50-E50+Tabela1[[#This Row],[Abertos 2025 2º SEM]]</f>
        <v>133</v>
      </c>
      <c r="I50" s="8">
        <v>59</v>
      </c>
      <c r="J50" s="12">
        <f t="shared" si="0"/>
        <v>0.44360902255639095</v>
      </c>
      <c r="K50" s="10">
        <v>8</v>
      </c>
      <c r="L50" s="10"/>
      <c r="M50" s="10"/>
    </row>
    <row r="51" spans="1:13" ht="15" customHeight="1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</v>
      </c>
      <c r="G51" s="14">
        <v>0</v>
      </c>
      <c r="H51" s="8">
        <f>D51-E51+Tabela1[[#This Row],[Abertos 2025 2º SEM]]</f>
        <v>94</v>
      </c>
      <c r="I51" s="8">
        <v>30</v>
      </c>
      <c r="J51" s="12">
        <f t="shared" si="0"/>
        <v>0.31914893617021278</v>
      </c>
      <c r="K51" s="10">
        <v>2</v>
      </c>
      <c r="L51" s="10"/>
      <c r="M51" s="10"/>
    </row>
    <row r="52" spans="1:13" ht="15" customHeight="1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v>83</v>
      </c>
      <c r="E52" s="8">
        <v>1</v>
      </c>
      <c r="F52" s="8">
        <v>1</v>
      </c>
      <c r="G52" s="14">
        <v>0</v>
      </c>
      <c r="H52" s="8">
        <f>D52-E52+Tabela1[[#This Row],[Abertos 2025 2º SEM]]</f>
        <v>83</v>
      </c>
      <c r="I52" s="8">
        <v>40</v>
      </c>
      <c r="J52" s="12">
        <f t="shared" si="0"/>
        <v>0.48192771084337349</v>
      </c>
      <c r="K52" s="10">
        <v>2.67</v>
      </c>
      <c r="L52" s="10"/>
      <c r="M52" s="10"/>
    </row>
    <row r="53" spans="1:13" ht="15" customHeight="1">
      <c r="A53" s="8">
        <v>308</v>
      </c>
      <c r="B53" s="8" t="s">
        <v>38</v>
      </c>
      <c r="C53" s="8">
        <v>9914</v>
      </c>
      <c r="D53" s="8">
        <v>135</v>
      </c>
      <c r="E53" s="8">
        <v>1</v>
      </c>
      <c r="F53" s="8">
        <v>1</v>
      </c>
      <c r="G53" s="14">
        <v>0</v>
      </c>
      <c r="H53" s="8">
        <f>D53-E53+Tabela1[[#This Row],[Abertos 2025 2º SEM]]</f>
        <v>135</v>
      </c>
      <c r="I53" s="8">
        <v>34</v>
      </c>
      <c r="J53" s="12">
        <f t="shared" si="0"/>
        <v>0.25185185185185183</v>
      </c>
      <c r="K53" s="10">
        <v>6.62</v>
      </c>
      <c r="L53" s="10"/>
      <c r="M53" s="10"/>
    </row>
    <row r="54" spans="1:13">
      <c r="A54" s="8">
        <v>311</v>
      </c>
      <c r="B54" s="8" t="s">
        <v>32</v>
      </c>
      <c r="C54" s="8">
        <v>9917</v>
      </c>
      <c r="D54" s="8">
        <v>101</v>
      </c>
      <c r="E54" s="8">
        <v>2</v>
      </c>
      <c r="F54" s="8"/>
      <c r="G54" s="14">
        <v>1</v>
      </c>
      <c r="H54" s="8">
        <f>D54-E54+Tabela1[[#This Row],[Abertos 2025 2º SEM]]</f>
        <v>99</v>
      </c>
      <c r="I54" s="8">
        <v>34</v>
      </c>
      <c r="J54" s="12">
        <f t="shared" si="0"/>
        <v>0.34343434343434343</v>
      </c>
      <c r="K54" s="10"/>
      <c r="L54" s="10"/>
      <c r="M54" s="10"/>
    </row>
    <row r="55" spans="1:13" ht="15" customHeight="1">
      <c r="A55" s="8">
        <v>315</v>
      </c>
      <c r="B55" s="8" t="s">
        <v>33</v>
      </c>
      <c r="C55" s="8">
        <v>9907</v>
      </c>
      <c r="D55" s="8">
        <f>158-36</f>
        <v>122</v>
      </c>
      <c r="E55" s="8">
        <v>5</v>
      </c>
      <c r="F55" s="8"/>
      <c r="G55" s="14">
        <v>0</v>
      </c>
      <c r="H55" s="8">
        <f>D55-E55+Tabela1[[#This Row],[Abertos 2025 2º SEM]]</f>
        <v>117</v>
      </c>
      <c r="I55" s="8">
        <v>90</v>
      </c>
      <c r="J55" s="12">
        <f t="shared" si="0"/>
        <v>0.76923076923076927</v>
      </c>
      <c r="K55" s="10">
        <v>5.87</v>
      </c>
      <c r="L55" s="10"/>
      <c r="M55" s="10"/>
    </row>
    <row r="56" spans="1:13" ht="15" customHeight="1">
      <c r="A56" s="8">
        <v>316</v>
      </c>
      <c r="B56" s="8" t="s">
        <v>34</v>
      </c>
      <c r="C56" s="8">
        <v>9902</v>
      </c>
      <c r="D56" s="8">
        <v>85</v>
      </c>
      <c r="E56" s="8">
        <v>4</v>
      </c>
      <c r="F56" s="8">
        <v>3</v>
      </c>
      <c r="G56" s="14">
        <v>28</v>
      </c>
      <c r="H56" s="8">
        <f>D56-E56+Tabela1[[#This Row],[Abertos 2025 2º SEM]]</f>
        <v>84</v>
      </c>
      <c r="I56" s="8">
        <v>48</v>
      </c>
      <c r="J56" s="12">
        <f t="shared" si="0"/>
        <v>0.5714285714285714</v>
      </c>
      <c r="K56" s="10">
        <v>6.29</v>
      </c>
      <c r="L56" s="10"/>
      <c r="M56" s="10"/>
    </row>
    <row r="57" spans="1:13" ht="15" customHeight="1">
      <c r="A57" s="18">
        <v>317</v>
      </c>
      <c r="B57" s="8" t="s">
        <v>35</v>
      </c>
      <c r="C57" s="8">
        <v>9902</v>
      </c>
      <c r="D57" s="8">
        <v>265</v>
      </c>
      <c r="E57" s="8">
        <v>0</v>
      </c>
      <c r="F57" s="8"/>
      <c r="G57" s="14">
        <v>18</v>
      </c>
      <c r="H57" s="8">
        <f>D57-E57+Tabela1[[#This Row],[Abertos 2025 2º SEM]]</f>
        <v>265</v>
      </c>
      <c r="I57" s="8">
        <v>74</v>
      </c>
      <c r="J57" s="12">
        <f t="shared" si="0"/>
        <v>0.27924528301886792</v>
      </c>
      <c r="K57" s="10">
        <v>17</v>
      </c>
      <c r="L57" s="10"/>
      <c r="M57" s="10"/>
    </row>
    <row r="58" spans="1:13" ht="15" customHeight="1">
      <c r="A58" s="8">
        <v>320</v>
      </c>
      <c r="B58" s="8" t="s">
        <v>36</v>
      </c>
      <c r="C58" s="8">
        <v>9915</v>
      </c>
      <c r="D58" s="8">
        <v>137</v>
      </c>
      <c r="E58" s="8">
        <v>0</v>
      </c>
      <c r="F58" s="8">
        <v>1</v>
      </c>
      <c r="G58" s="14">
        <v>19</v>
      </c>
      <c r="H58" s="8">
        <f>D58-E58+Tabela1[[#This Row],[Abertos 2025 2º SEM]]</f>
        <v>138</v>
      </c>
      <c r="I58" s="8">
        <v>22</v>
      </c>
      <c r="J58" s="12">
        <f t="shared" si="0"/>
        <v>0.15942028985507245</v>
      </c>
      <c r="K58" s="10">
        <v>6</v>
      </c>
      <c r="L58" s="10"/>
      <c r="M58" s="10"/>
    </row>
    <row r="59" spans="1:13" ht="15" customHeight="1">
      <c r="G59"/>
      <c r="J59" s="19"/>
      <c r="K59" s="20"/>
      <c r="L59" s="20"/>
      <c r="M59" s="20"/>
    </row>
    <row r="60" spans="1:13" ht="15" customHeight="1"/>
    <row r="61" spans="1:13" ht="15" customHeight="1"/>
  </sheetData>
  <mergeCells count="1">
    <mergeCell ref="A6:C6"/>
  </mergeCells>
  <conditionalFormatting sqref="K8:M5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J1:J1048576">
    <cfRule type="cellIs" dxfId="21" priority="3" operator="greaterThan">
      <formula>0.8</formula>
    </cfRule>
    <cfRule type="cellIs" dxfId="20" priority="2" operator="between">
      <formula>0.6</formula>
      <formula>0.7999</formula>
    </cfRule>
    <cfRule type="cellIs" dxfId="19" priority="1" operator="lessThan">
      <formula>0.5999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2" sqref="D2"/>
    </sheetView>
  </sheetViews>
  <sheetFormatPr defaultRowHeight="15"/>
  <cols>
    <col min="1" max="1" width="30.140625" customWidth="1"/>
    <col min="2" max="2" width="17" customWidth="1"/>
  </cols>
  <sheetData>
    <row r="1" spans="1:8">
      <c r="A1" s="21" t="s">
        <v>10</v>
      </c>
      <c r="B1" s="21" t="s">
        <v>11</v>
      </c>
      <c r="D1" s="22">
        <v>1</v>
      </c>
    </row>
    <row r="2" spans="1:8">
      <c r="A2" s="23">
        <v>45597</v>
      </c>
      <c r="B2" s="24">
        <v>21</v>
      </c>
      <c r="D2">
        <f>SUM(B2:B8)</f>
        <v>138</v>
      </c>
    </row>
    <row r="3" spans="1:8">
      <c r="A3" s="23">
        <v>45627</v>
      </c>
      <c r="B3" s="24">
        <v>16</v>
      </c>
      <c r="D3" s="25">
        <f>D1/D2</f>
        <v>7.246376811594203E-3</v>
      </c>
    </row>
    <row r="4" spans="1:8">
      <c r="A4" s="24" t="s">
        <v>12</v>
      </c>
      <c r="B4" s="24">
        <v>20</v>
      </c>
      <c r="H4">
        <v>0</v>
      </c>
    </row>
    <row r="5" spans="1:8">
      <c r="A5" s="24" t="s">
        <v>13</v>
      </c>
      <c r="B5" s="24">
        <v>20</v>
      </c>
    </row>
    <row r="6" spans="1:8">
      <c r="A6" s="24" t="s">
        <v>14</v>
      </c>
      <c r="B6" s="24">
        <v>21</v>
      </c>
      <c r="D6">
        <v>16</v>
      </c>
    </row>
    <row r="7" spans="1:8">
      <c r="A7" s="24" t="s">
        <v>15</v>
      </c>
      <c r="B7" s="24">
        <v>19</v>
      </c>
      <c r="D7">
        <f>SUM(D5:D6)</f>
        <v>16</v>
      </c>
    </row>
    <row r="8" spans="1:8">
      <c r="A8" s="24" t="s">
        <v>16</v>
      </c>
      <c r="B8" s="24">
        <v>21</v>
      </c>
    </row>
    <row r="9" spans="1:8">
      <c r="A9" s="24" t="s">
        <v>17</v>
      </c>
      <c r="B9" s="24">
        <v>21</v>
      </c>
      <c r="D9" s="25">
        <f>D7*D3</f>
        <v>0.11594202898550725</v>
      </c>
    </row>
    <row r="10" spans="1:8">
      <c r="A10" s="24" t="s">
        <v>18</v>
      </c>
      <c r="B10" s="24">
        <v>23</v>
      </c>
    </row>
    <row r="11" spans="1:8">
      <c r="A11" s="24" t="s">
        <v>19</v>
      </c>
      <c r="B11" s="24">
        <v>21</v>
      </c>
    </row>
    <row r="12" spans="1:8">
      <c r="A12" s="24" t="s">
        <v>20</v>
      </c>
      <c r="B12" s="24">
        <v>22</v>
      </c>
    </row>
    <row r="13" spans="1:8">
      <c r="A13" s="24" t="s">
        <v>21</v>
      </c>
      <c r="B13" s="24">
        <v>23</v>
      </c>
    </row>
    <row r="14" spans="1:8">
      <c r="A14" s="24" t="s">
        <v>22</v>
      </c>
      <c r="B14" s="24">
        <v>20</v>
      </c>
    </row>
    <row r="15" spans="1:8">
      <c r="A15" s="24" t="s">
        <v>23</v>
      </c>
      <c r="B15" s="24">
        <v>0</v>
      </c>
    </row>
    <row r="17" spans="1:1">
      <c r="A17">
        <f>[2]Ausentes!D23*'% cOB. caRT'!D9</f>
        <v>852.75362318840575</v>
      </c>
    </row>
    <row r="18" spans="1:1">
      <c r="A18" s="26">
        <f>A17-[2]Ausentes!E23</f>
        <v>-380.24637681159425</v>
      </c>
    </row>
    <row r="20" spans="1:1">
      <c r="A20" s="27">
        <f ca="1">TODAY()-2</f>
        <v>45836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2025-06-30T19:13:21Z</dcterms:modified>
</cp:coreProperties>
</file>