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94b57a8169f72/Escritorio/MIAD/08 Trayectoria 4 - Ciclo 2/01 Proyecto Aplicado de Analítica de Datos/Fase 3/prototipo_paad/documents/"/>
    </mc:Choice>
  </mc:AlternateContent>
  <xr:revisionPtr revIDLastSave="47" documentId="8_{71DB19FC-1A5C-4D1E-A7F5-148201A419B7}" xr6:coauthVersionLast="47" xr6:coauthVersionMax="47" xr10:uidLastSave="{F247DD91-105A-4A55-B49F-21E03AF3682E}"/>
  <bookViews>
    <workbookView xWindow="4005" yWindow="1770" windowWidth="20370" windowHeight="11385" xr2:uid="{C704B289-A13C-4F13-AAA9-2D03836EEA6C}"/>
  </bookViews>
  <sheets>
    <sheet name="Presupuesto DSA TB5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5" i="1"/>
  <c r="E17" i="1"/>
  <c r="E11" i="1"/>
  <c r="E12" i="1"/>
  <c r="E13" i="1"/>
  <c r="E10" i="1"/>
  <c r="D15" i="1"/>
  <c r="D13" i="1"/>
  <c r="D12" i="1"/>
  <c r="D10" i="1"/>
  <c r="D5" i="1"/>
  <c r="D8" i="1"/>
  <c r="D7" i="1"/>
  <c r="D6" i="1"/>
  <c r="E6" i="1"/>
  <c r="E7" i="1"/>
  <c r="E8" i="1"/>
  <c r="E5" i="1"/>
  <c r="D17" i="1"/>
  <c r="D18" i="1" l="1"/>
  <c r="D20" i="1"/>
  <c r="E20" i="1" l="1"/>
  <c r="D21" i="1"/>
  <c r="E21" i="1" l="1"/>
  <c r="E22" i="1" s="1"/>
  <c r="D22" i="1"/>
</calcChain>
</file>

<file path=xl/sharedStrings.xml><?xml version="1.0" encoding="utf-8"?>
<sst xmlns="http://schemas.openxmlformats.org/spreadsheetml/2006/main" count="28" uniqueCount="28">
  <si>
    <t>TRM</t>
  </si>
  <si>
    <t>Categoría de Gastos</t>
  </si>
  <si>
    <t>Descripción</t>
  </si>
  <si>
    <t>Costo Estimado (USD) x mes</t>
  </si>
  <si>
    <t>Costo Total (USD)</t>
  </si>
  <si>
    <t>Recursos Humanos</t>
  </si>
  <si>
    <t>Equipo de proyecto (salarios y beneficios)</t>
  </si>
  <si>
    <t>Scrum Master</t>
  </si>
  <si>
    <t>Analista de datos</t>
  </si>
  <si>
    <t>Científico de datos</t>
  </si>
  <si>
    <t>Ingeniero de datos</t>
  </si>
  <si>
    <t>Hardware</t>
  </si>
  <si>
    <t>Estaciones de trabajo</t>
  </si>
  <si>
    <t xml:space="preserve">Almacenamiento </t>
  </si>
  <si>
    <t>Máquina Virtual</t>
  </si>
  <si>
    <t>Databricks</t>
  </si>
  <si>
    <t>Infraestructura</t>
  </si>
  <si>
    <t>Configuración de red y comunicaciones</t>
  </si>
  <si>
    <t>Soporte Técnico</t>
  </si>
  <si>
    <t>Mantenimiento y actualizaciones</t>
  </si>
  <si>
    <t>Servicio de atención al cliente</t>
  </si>
  <si>
    <t>Otros</t>
  </si>
  <si>
    <t>Gastos imprevistos</t>
  </si>
  <si>
    <t>Contingencia</t>
  </si>
  <si>
    <t>Total</t>
  </si>
  <si>
    <t>Costo total de implementación más servicio y soporte por 1 año</t>
  </si>
  <si>
    <t>Incluye mantenimiento y actualizaciones 3 al año</t>
  </si>
  <si>
    <t>Atención al cliente 5x8 de lunes a viernes por videollamada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</si>
</sst>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  <font>
      <b/>
      <sz val="9.6"/>
      <color theme="0"/>
      <name val="Segoe UI"/>
      <family val="2"/>
    </font>
    <font>
      <b/>
      <sz val="9.6"/>
      <name val="Segoe UI"/>
      <family val="2"/>
    </font>
    <font>
      <sz val="9.6"/>
      <color theme="0"/>
      <name val="Segoe UI"/>
      <family val="2"/>
    </font>
    <font>
      <b/>
      <sz val="9.6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165" fontId="0" fillId="0" borderId="0" xfId="1" applyNumberFormat="1" applyFont="1" applyFill="1" applyBorder="1"/>
    <xf numFmtId="165" fontId="2" fillId="0" borderId="0" xfId="1" applyNumberFormat="1" applyFont="1" applyFill="1" applyBorder="1"/>
    <xf numFmtId="165" fontId="4" fillId="2" borderId="0" xfId="0" applyNumberFormat="1" applyFont="1" applyFill="1" applyAlignment="1">
      <alignment vertical="center" wrapText="1"/>
    </xf>
    <xf numFmtId="165" fontId="0" fillId="0" borderId="0" xfId="0" applyNumberFormat="1"/>
    <xf numFmtId="165" fontId="6" fillId="2" borderId="3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wrapText="1"/>
    </xf>
    <xf numFmtId="0" fontId="3" fillId="0" borderId="0" xfId="0" applyFont="1" applyAlignment="1">
      <alignment vertical="center" wrapText="1"/>
    </xf>
    <xf numFmtId="165" fontId="3" fillId="0" borderId="0" xfId="1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44F-722F-4E09-A4DE-8DCF5D70F40A}">
  <dimension ref="B1:F26"/>
  <sheetViews>
    <sheetView tabSelected="1" workbookViewId="0"/>
  </sheetViews>
  <sheetFormatPr defaultColWidth="10.85546875" defaultRowHeight="15" x14ac:dyDescent="0.25"/>
  <cols>
    <col min="2" max="2" width="32.42578125" customWidth="1"/>
    <col min="3" max="3" width="43.85546875" customWidth="1"/>
    <col min="4" max="4" width="32.85546875" customWidth="1"/>
    <col min="5" max="5" width="27" customWidth="1"/>
  </cols>
  <sheetData>
    <row r="1" spans="2:6" x14ac:dyDescent="0.25">
      <c r="B1" t="s">
        <v>0</v>
      </c>
      <c r="C1">
        <v>4500</v>
      </c>
    </row>
    <row r="2" spans="2:6" x14ac:dyDescent="0.25">
      <c r="B2" s="1"/>
      <c r="C2" s="1"/>
      <c r="D2" s="1"/>
      <c r="E2" s="1"/>
      <c r="F2" s="1"/>
    </row>
    <row r="3" spans="2:6" x14ac:dyDescent="0.25">
      <c r="B3" s="10" t="s">
        <v>1</v>
      </c>
      <c r="C3" s="10" t="s">
        <v>2</v>
      </c>
      <c r="D3" s="10" t="s">
        <v>3</v>
      </c>
      <c r="E3" s="10" t="s">
        <v>4</v>
      </c>
      <c r="F3" s="1"/>
    </row>
    <row r="4" spans="2:6" x14ac:dyDescent="0.25">
      <c r="B4" s="2" t="s">
        <v>5</v>
      </c>
      <c r="C4" s="2" t="s">
        <v>6</v>
      </c>
      <c r="D4" s="2"/>
      <c r="E4" s="2"/>
      <c r="F4" s="1"/>
    </row>
    <row r="5" spans="2:6" x14ac:dyDescent="0.25">
      <c r="B5" s="11"/>
      <c r="C5" s="11" t="s">
        <v>7</v>
      </c>
      <c r="D5" s="4">
        <f>62217420/12/$C$1</f>
        <v>1152.1744444444444</v>
      </c>
      <c r="E5" s="5">
        <f>+D5*1.5</f>
        <v>1728.2616666666665</v>
      </c>
      <c r="F5" s="1"/>
    </row>
    <row r="6" spans="2:6" x14ac:dyDescent="0.25">
      <c r="B6" s="11"/>
      <c r="C6" s="11" t="s">
        <v>8</v>
      </c>
      <c r="D6" s="4">
        <f>36000000/12/$C$1</f>
        <v>666.66666666666663</v>
      </c>
      <c r="E6" s="5">
        <f t="shared" ref="E6:E8" si="0">+D6*1.5</f>
        <v>1000</v>
      </c>
      <c r="F6" s="1"/>
    </row>
    <row r="7" spans="2:6" x14ac:dyDescent="0.25">
      <c r="B7" s="11"/>
      <c r="C7" s="11" t="s">
        <v>9</v>
      </c>
      <c r="D7" s="4">
        <f>54000000/12/$C$1</f>
        <v>1000</v>
      </c>
      <c r="E7" s="5">
        <f t="shared" si="0"/>
        <v>1500</v>
      </c>
      <c r="F7" s="1"/>
    </row>
    <row r="8" spans="2:6" x14ac:dyDescent="0.25">
      <c r="B8" s="11"/>
      <c r="C8" s="11" t="s">
        <v>10</v>
      </c>
      <c r="D8" s="4">
        <f>48000000/12/$C$1</f>
        <v>888.88888888888891</v>
      </c>
      <c r="E8" s="5">
        <f t="shared" si="0"/>
        <v>1333.3333333333335</v>
      </c>
      <c r="F8" s="1"/>
    </row>
    <row r="9" spans="2:6" x14ac:dyDescent="0.25">
      <c r="B9" s="2" t="s">
        <v>11</v>
      </c>
      <c r="C9" s="2"/>
      <c r="D9" s="6"/>
      <c r="E9" s="6"/>
      <c r="F9" s="1"/>
    </row>
    <row r="10" spans="2:6" x14ac:dyDescent="0.25">
      <c r="B10" s="11"/>
      <c r="C10" s="11" t="s">
        <v>12</v>
      </c>
      <c r="D10" s="12">
        <f>450000/$C$1</f>
        <v>100</v>
      </c>
      <c r="E10" s="5">
        <f>+D10*12</f>
        <v>1200</v>
      </c>
      <c r="F10" s="1"/>
    </row>
    <row r="11" spans="2:6" x14ac:dyDescent="0.25">
      <c r="B11" s="11"/>
      <c r="C11" s="11" t="s">
        <v>13</v>
      </c>
      <c r="D11" s="12">
        <v>14</v>
      </c>
      <c r="E11" s="5">
        <f t="shared" ref="E11:E13" si="1">+D11*12</f>
        <v>168</v>
      </c>
      <c r="F11" s="1"/>
    </row>
    <row r="12" spans="2:6" x14ac:dyDescent="0.25">
      <c r="B12" s="11"/>
      <c r="C12" s="11" t="s">
        <v>14</v>
      </c>
      <c r="D12" s="12">
        <f>254000/$C$1</f>
        <v>56.444444444444443</v>
      </c>
      <c r="E12" s="5">
        <f t="shared" si="1"/>
        <v>677.33333333333326</v>
      </c>
      <c r="F12" s="1"/>
    </row>
    <row r="13" spans="2:6" x14ac:dyDescent="0.25">
      <c r="B13" s="11"/>
      <c r="C13" s="11" t="s">
        <v>15</v>
      </c>
      <c r="D13" s="12">
        <f>2400000/$C$1</f>
        <v>533.33333333333337</v>
      </c>
      <c r="E13" s="5">
        <f t="shared" si="1"/>
        <v>6400</v>
      </c>
      <c r="F13" s="1"/>
    </row>
    <row r="14" spans="2:6" x14ac:dyDescent="0.25">
      <c r="B14" s="2" t="s">
        <v>16</v>
      </c>
      <c r="C14" s="2"/>
      <c r="D14" s="6"/>
      <c r="E14" s="6"/>
      <c r="F14" s="1"/>
    </row>
    <row r="15" spans="2:6" s="1" customFormat="1" x14ac:dyDescent="0.25">
      <c r="B15" s="3"/>
      <c r="C15" s="11" t="s">
        <v>17</v>
      </c>
      <c r="D15" s="12">
        <f>75000*4/$C$1</f>
        <v>66.666666666666671</v>
      </c>
      <c r="E15" s="5">
        <f>+D15*1.5+D15*8.5*0.1</f>
        <v>156.66666666666669</v>
      </c>
    </row>
    <row r="16" spans="2:6" x14ac:dyDescent="0.25">
      <c r="B16" s="2" t="s">
        <v>18</v>
      </c>
      <c r="C16" s="2"/>
      <c r="D16" s="6"/>
      <c r="E16" s="6"/>
      <c r="F16" s="1"/>
    </row>
    <row r="17" spans="2:6" x14ac:dyDescent="0.25">
      <c r="C17" t="s">
        <v>19</v>
      </c>
      <c r="D17" s="7">
        <f>+SUM(D5:D8)*0.2</f>
        <v>741.54599999999994</v>
      </c>
      <c r="E17" s="5">
        <f>+D17*3</f>
        <v>2224.6379999999999</v>
      </c>
    </row>
    <row r="18" spans="2:6" x14ac:dyDescent="0.25">
      <c r="B18" s="11"/>
      <c r="C18" s="11" t="s">
        <v>20</v>
      </c>
      <c r="D18" s="12">
        <f>+D17/2</f>
        <v>370.77299999999997</v>
      </c>
      <c r="E18" s="5">
        <f>+D18*3</f>
        <v>1112.319</v>
      </c>
      <c r="F18" s="1"/>
    </row>
    <row r="19" spans="2:6" x14ac:dyDescent="0.25">
      <c r="B19" s="2" t="s">
        <v>21</v>
      </c>
      <c r="C19" s="2"/>
      <c r="D19" s="6"/>
      <c r="E19" s="6"/>
      <c r="F19" s="1"/>
    </row>
    <row r="20" spans="2:6" x14ac:dyDescent="0.25">
      <c r="B20" s="11"/>
      <c r="C20" t="s">
        <v>22</v>
      </c>
      <c r="D20" s="13">
        <f>+SUM(D5:D8,D10:D13,D15,D17:D18)*0.05</f>
        <v>279.52467222222225</v>
      </c>
      <c r="E20" s="5">
        <f t="shared" ref="E20:E21" si="2">+D20*1.5</f>
        <v>419.28700833333335</v>
      </c>
      <c r="F20" s="1"/>
    </row>
    <row r="21" spans="2:6" ht="15.75" thickBot="1" x14ac:dyDescent="0.3">
      <c r="B21" s="11"/>
      <c r="C21" s="11" t="s">
        <v>23</v>
      </c>
      <c r="D21" s="13">
        <f>+SUM(D6:D9,D11:D14,D16,D18,D5)*0.02</f>
        <v>93.645615555555565</v>
      </c>
      <c r="E21" s="5">
        <f t="shared" si="2"/>
        <v>140.46842333333336</v>
      </c>
      <c r="F21" s="1"/>
    </row>
    <row r="22" spans="2:6" x14ac:dyDescent="0.25">
      <c r="B22" s="9" t="s">
        <v>24</v>
      </c>
      <c r="C22" s="14"/>
      <c r="D22" s="8">
        <f>+SUM(D5:D8,D10:D13,D15,D17:D18,D20:D21)</f>
        <v>5963.6637322222214</v>
      </c>
      <c r="E22" s="8">
        <f>+SUM(E5:E8,E10:E13,E15,E17:E18,E20:E21)</f>
        <v>18060.307431666664</v>
      </c>
      <c r="F22" s="1"/>
    </row>
    <row r="24" spans="2:6" x14ac:dyDescent="0.25">
      <c r="B24" t="s">
        <v>25</v>
      </c>
    </row>
    <row r="25" spans="2:6" x14ac:dyDescent="0.25">
      <c r="B25" t="s">
        <v>26</v>
      </c>
    </row>
    <row r="26" spans="2:6" x14ac:dyDescent="0.25">
      <c r="B2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DSA TB500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Karina Duran Bautista (Page Consulting)</dc:creator>
  <cp:keywords/>
  <dc:description/>
  <cp:lastModifiedBy>Carlos Cañas</cp:lastModifiedBy>
  <cp:revision/>
  <dcterms:created xsi:type="dcterms:W3CDTF">2023-05-26T03:35:23Z</dcterms:created>
  <dcterms:modified xsi:type="dcterms:W3CDTF">2023-05-27T03:47:45Z</dcterms:modified>
  <cp:category/>
  <cp:contentStatus/>
</cp:coreProperties>
</file>