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Carlo\Dropbox\UNITN\Requirements Engineering\Assignments\Ass2\Assignment_2_198793_Fanciulli\"/>
    </mc:Choice>
  </mc:AlternateContent>
  <xr:revisionPtr revIDLastSave="0" documentId="13_ncr:1_{EBCE756E-E252-4FAA-AB5D-AD6D58F6D6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.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L16" i="1"/>
  <c r="N17" i="1" l="1"/>
  <c r="N18" i="1"/>
  <c r="G48" i="1"/>
  <c r="F48" i="1"/>
  <c r="E48" i="1"/>
  <c r="C48" i="1"/>
  <c r="B48" i="1"/>
  <c r="G47" i="1"/>
  <c r="F47" i="1"/>
  <c r="E47" i="1"/>
  <c r="C47" i="1"/>
  <c r="B47" i="1"/>
  <c r="J46" i="1"/>
  <c r="O18" i="1" l="1"/>
  <c r="L18" i="1"/>
  <c r="L17" i="1"/>
  <c r="P13" i="1"/>
  <c r="P19" i="1" s="1"/>
  <c r="P25" i="1" s="1"/>
  <c r="N13" i="1"/>
  <c r="N19" i="1" s="1"/>
  <c r="L13" i="1"/>
  <c r="O13" i="1"/>
  <c r="M18" i="1"/>
  <c r="M17" i="1"/>
  <c r="M14" i="1"/>
  <c r="M13" i="1"/>
  <c r="F14" i="1"/>
  <c r="E14" i="1"/>
  <c r="E19" i="1" s="1"/>
  <c r="E28" i="1" s="1"/>
  <c r="F16" i="1"/>
  <c r="B14" i="1"/>
  <c r="B19" i="1" s="1"/>
  <c r="B28" i="1" s="1"/>
  <c r="G17" i="1"/>
  <c r="G16" i="1"/>
  <c r="G14" i="1"/>
  <c r="G13" i="1"/>
  <c r="D18" i="1"/>
  <c r="D17" i="1"/>
  <c r="D16" i="1"/>
  <c r="D14" i="1"/>
  <c r="D13" i="1"/>
  <c r="C19" i="1"/>
  <c r="C27" i="1" s="1"/>
  <c r="O19" i="1" l="1"/>
  <c r="O25" i="1" s="1"/>
  <c r="N23" i="1"/>
  <c r="L19" i="1"/>
  <c r="L27" i="1" s="1"/>
  <c r="M19" i="1"/>
  <c r="M26" i="1" s="1"/>
  <c r="F19" i="1"/>
  <c r="F26" i="1" s="1"/>
  <c r="G19" i="1"/>
  <c r="G24" i="1" s="1"/>
  <c r="D19" i="1"/>
  <c r="D25" i="1" s="1"/>
  <c r="P27" i="1"/>
  <c r="P24" i="1"/>
  <c r="P28" i="1"/>
  <c r="P26" i="1"/>
  <c r="P23" i="1"/>
  <c r="B27" i="1"/>
  <c r="B26" i="1"/>
  <c r="B23" i="1"/>
  <c r="E26" i="1"/>
  <c r="E25" i="1"/>
  <c r="E27" i="1"/>
  <c r="C25" i="1"/>
  <c r="B25" i="1"/>
  <c r="E23" i="1"/>
  <c r="E24" i="1"/>
  <c r="C26" i="1"/>
  <c r="C24" i="1"/>
  <c r="B24" i="1"/>
  <c r="C23" i="1"/>
  <c r="C28" i="1"/>
  <c r="K19" i="1"/>
  <c r="N24" i="1" l="1"/>
  <c r="N26" i="1"/>
  <c r="N25" i="1"/>
  <c r="N27" i="1"/>
  <c r="N28" i="1"/>
  <c r="O23" i="1"/>
  <c r="O28" i="1"/>
  <c r="O24" i="1"/>
  <c r="O26" i="1"/>
  <c r="O27" i="1"/>
  <c r="L26" i="1"/>
  <c r="L28" i="1"/>
  <c r="L24" i="1"/>
  <c r="L25" i="1"/>
  <c r="L23" i="1"/>
  <c r="M25" i="1"/>
  <c r="M23" i="1"/>
  <c r="M24" i="1"/>
  <c r="M28" i="1"/>
  <c r="M27" i="1"/>
  <c r="F25" i="1"/>
  <c r="F24" i="1"/>
  <c r="F27" i="1"/>
  <c r="F28" i="1"/>
  <c r="F23" i="1"/>
  <c r="G28" i="1"/>
  <c r="G26" i="1"/>
  <c r="G23" i="1"/>
  <c r="G27" i="1"/>
  <c r="G25" i="1"/>
  <c r="D28" i="1"/>
  <c r="D24" i="1"/>
  <c r="D23" i="1"/>
  <c r="D27" i="1"/>
  <c r="D26" i="1"/>
  <c r="K28" i="1"/>
  <c r="K24" i="1"/>
  <c r="K25" i="1"/>
  <c r="K26" i="1"/>
  <c r="K27" i="1"/>
  <c r="K23" i="1"/>
  <c r="H28" i="1" l="1"/>
  <c r="B29" i="1" l="1"/>
  <c r="C29" i="1"/>
  <c r="D29" i="1"/>
  <c r="H23" i="1"/>
  <c r="E29" i="1"/>
  <c r="F29" i="1"/>
  <c r="H26" i="1"/>
  <c r="D33" i="1" s="1"/>
  <c r="H24" i="1"/>
  <c r="F33" i="1"/>
  <c r="G29" i="1"/>
  <c r="H25" i="1"/>
  <c r="C33" i="1" s="1"/>
  <c r="D47" i="1" s="1"/>
  <c r="H27" i="1"/>
  <c r="E33" i="1" s="1"/>
  <c r="Q23" i="1"/>
  <c r="K29" i="1"/>
  <c r="L29" i="1"/>
  <c r="M29" i="1"/>
  <c r="N29" i="1"/>
  <c r="O29" i="1"/>
  <c r="Q25" i="1"/>
  <c r="L33" i="1" s="1"/>
  <c r="D48" i="1" s="1"/>
  <c r="Q26" i="1"/>
  <c r="M33" i="1" s="1"/>
  <c r="Q28" i="1"/>
  <c r="O33" i="1" s="1"/>
  <c r="P29" i="1"/>
  <c r="Q27" i="1"/>
  <c r="N33" i="1" s="1"/>
  <c r="Q24" i="1"/>
  <c r="K33" i="1" s="1"/>
  <c r="J33" i="1" l="1"/>
  <c r="K37" i="1"/>
  <c r="A33" i="1"/>
  <c r="B37" i="1"/>
  <c r="H35" i="1" s="1"/>
  <c r="B44" i="1" s="1"/>
  <c r="H29" i="1"/>
  <c r="B33" i="1"/>
  <c r="Q29" i="1"/>
  <c r="Q35" i="1" l="1"/>
  <c r="K44" i="1" s="1"/>
</calcChain>
</file>

<file path=xl/sharedStrings.xml><?xml version="1.0" encoding="utf-8"?>
<sst xmlns="http://schemas.openxmlformats.org/spreadsheetml/2006/main" count="107" uniqueCount="30">
  <si>
    <t>Requirements Statement</t>
  </si>
  <si>
    <t>FUN1</t>
  </si>
  <si>
    <t>FUN2</t>
  </si>
  <si>
    <t>FUN3</t>
  </si>
  <si>
    <t>FUN4</t>
  </si>
  <si>
    <t>FUN5</t>
  </si>
  <si>
    <t>FUN6</t>
  </si>
  <si>
    <t>The registered user can review recipes through the app</t>
  </si>
  <si>
    <t>Standardized Matrix</t>
  </si>
  <si>
    <t>FOR C1</t>
  </si>
  <si>
    <t>Relative value</t>
  </si>
  <si>
    <t>SUM</t>
  </si>
  <si>
    <t>Prioritized requirements</t>
  </si>
  <si>
    <t>The user can visualize ingredients in the pantry</t>
  </si>
  <si>
    <t>The user can visualize details of a certain recipe</t>
  </si>
  <si>
    <t>The registered user can add recipes to favorites</t>
  </si>
  <si>
    <t>The registered user can add ingredients to the pantry through voice command</t>
  </si>
  <si>
    <t>The user can filter the recipes obtaining personalized results in an effective way</t>
  </si>
  <si>
    <r>
      <t xml:space="preserve">Criteria C1: </t>
    </r>
    <r>
      <rPr>
        <b/>
        <sz val="11"/>
        <rFont val="Arial"/>
        <family val="2"/>
      </rPr>
      <t>implementation effort</t>
    </r>
  </si>
  <si>
    <t>FOR C2</t>
  </si>
  <si>
    <r>
      <t xml:space="preserve">Criteria C2: </t>
    </r>
    <r>
      <rPr>
        <b/>
        <sz val="11"/>
        <rFont val="Arial"/>
        <family val="2"/>
      </rPr>
      <t>user value</t>
    </r>
  </si>
  <si>
    <t>Consistency Index</t>
  </si>
  <si>
    <t>(λmax - n)/ n-1</t>
  </si>
  <si>
    <t>Principal eigenvalue (λmax)</t>
  </si>
  <si>
    <r>
      <t>size of comparison matrix=</t>
    </r>
    <r>
      <rPr>
        <i/>
        <sz val="11"/>
        <color theme="1"/>
        <rFont val="Calibri"/>
      </rPr>
      <t>n</t>
    </r>
  </si>
  <si>
    <t>Random consistency index (RI), for matrix of size n</t>
  </si>
  <si>
    <t>CR=CI/RI</t>
  </si>
  <si>
    <t>IF CR&lt; 10% the inconsistency is acceptable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</si>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</sst>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sz val="14"/>
      <color theme="1"/>
      <name val="Calibri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name val="Arial"/>
      <family val="2"/>
    </font>
    <font>
      <b/>
      <sz val="16"/>
      <color rgb="FF000000"/>
      <name val="Calibri"/>
      <family val="2"/>
    </font>
    <font>
      <sz val="14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</font>
    <font>
      <i/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2F3"/>
        <bgColor rgb="FFD9E2F3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/>
    </xf>
    <xf numFmtId="4" fontId="8" fillId="0" borderId="13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Border="1" applyAlignment="1"/>
    <xf numFmtId="0" fontId="0" fillId="0" borderId="0" xfId="0" applyBorder="1"/>
    <xf numFmtId="4" fontId="8" fillId="2" borderId="1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0" fillId="0" borderId="13" xfId="0" applyBorder="1"/>
    <xf numFmtId="0" fontId="18" fillId="0" borderId="13" xfId="0" applyFont="1" applyBorder="1"/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3" fillId="0" borderId="1" xfId="0" applyFont="1" applyBorder="1"/>
    <xf numFmtId="0" fontId="1" fillId="3" borderId="0" xfId="0" applyFont="1" applyFill="1" applyAlignment="1">
      <alignment horizontal="center" vertical="center"/>
    </xf>
    <xf numFmtId="0" fontId="3" fillId="0" borderId="0" xfId="0" applyFont="1"/>
    <xf numFmtId="0" fontId="5" fillId="0" borderId="10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5" fillId="0" borderId="7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5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line1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[1]GRAPH!$E$2:$E$3</c:f>
              <c:numCache>
                <c:formatCode>General</c:formatCode>
                <c:ptCount val="2"/>
                <c:pt idx="0">
                  <c:v>0</c:v>
                </c:pt>
                <c:pt idx="1">
                  <c:v>86.602540378443862</c:v>
                </c:pt>
              </c:numCache>
            </c:numRef>
          </c:xVal>
          <c:yVal>
            <c:numRef>
              <c:f>[1]GRAPH!$F$2:$F$3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2-44D6-887B-F6C9E70A3857}"/>
            </c:ext>
          </c:extLst>
        </c:ser>
        <c:ser>
          <c:idx val="2"/>
          <c:order val="1"/>
          <c:tx>
            <c:v>line2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6350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[1]GRAPH!$F$2:$F$3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[1]GRAPH!$E$2:$E$3</c:f>
              <c:numCache>
                <c:formatCode>General</c:formatCode>
                <c:ptCount val="2"/>
                <c:pt idx="0">
                  <c:v>0</c:v>
                </c:pt>
                <c:pt idx="1">
                  <c:v>86.602540378443862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A2-44D6-887B-F6C9E70A3857}"/>
            </c:ext>
          </c:extLst>
        </c:ser>
        <c:ser>
          <c:idx val="6"/>
          <c:order val="2"/>
          <c:tx>
            <c:v>FUN1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FUN1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7A2-44D6-887B-F6C9E70A38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PR.!$B$47</c:f>
              <c:numCache>
                <c:formatCode>General</c:formatCode>
                <c:ptCount val="1"/>
                <c:pt idx="0">
                  <c:v>9.8975130185526297</c:v>
                </c:pt>
              </c:numCache>
            </c:numRef>
          </c:xVal>
          <c:yVal>
            <c:numRef>
              <c:f>PR.!$B$48</c:f>
              <c:numCache>
                <c:formatCode>General</c:formatCode>
                <c:ptCount val="1"/>
                <c:pt idx="0">
                  <c:v>2.84254424126574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7A2-44D6-887B-F6C9E70A3857}"/>
            </c:ext>
          </c:extLst>
        </c:ser>
        <c:ser>
          <c:idx val="0"/>
          <c:order val="3"/>
          <c:tx>
            <c:strRef>
              <c:f>PR.!$C$46</c:f>
              <c:strCache>
                <c:ptCount val="1"/>
                <c:pt idx="0">
                  <c:v>FUN2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1F96CF-24DD-49E2-A8C9-3E3F61361A79}" type="SERIESNAME">
                      <a:rPr lang="en-US"/>
                      <a:pPr/>
                      <a:t>[NOME SERIE]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37A2-44D6-887B-F6C9E70A38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PR.!$C$47</c:f>
              <c:numCache>
                <c:formatCode>General</c:formatCode>
                <c:ptCount val="1"/>
                <c:pt idx="0">
                  <c:v>3.38710122924889</c:v>
                </c:pt>
              </c:numCache>
            </c:numRef>
          </c:xVal>
          <c:yVal>
            <c:numRef>
              <c:f>PR.!$C$48</c:f>
              <c:numCache>
                <c:formatCode>General</c:formatCode>
                <c:ptCount val="1"/>
                <c:pt idx="0">
                  <c:v>16.8824327273698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7A2-44D6-887B-F6C9E70A3857}"/>
            </c:ext>
          </c:extLst>
        </c:ser>
        <c:ser>
          <c:idx val="3"/>
          <c:order val="4"/>
          <c:tx>
            <c:strRef>
              <c:f>PR.!$D$46:$D$48</c:f>
              <c:strCache>
                <c:ptCount val="3"/>
                <c:pt idx="0">
                  <c:v>FUN3</c:v>
                </c:pt>
                <c:pt idx="1">
                  <c:v>42,65525192</c:v>
                </c:pt>
                <c:pt idx="2">
                  <c:v>47,40200694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FUN3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7A2-44D6-887B-F6C9E70A38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PR.!$D$47</c:f>
              <c:numCache>
                <c:formatCode>General</c:formatCode>
                <c:ptCount val="1"/>
                <c:pt idx="0">
                  <c:v>42.655251919346988</c:v>
                </c:pt>
              </c:numCache>
            </c:numRef>
          </c:xVal>
          <c:yVal>
            <c:numRef>
              <c:f>PR.!$D$48</c:f>
              <c:numCache>
                <c:formatCode>General</c:formatCode>
                <c:ptCount val="1"/>
                <c:pt idx="0">
                  <c:v>47.402006935116873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7A2-44D6-887B-F6C9E70A3857}"/>
            </c:ext>
          </c:extLst>
        </c:ser>
        <c:ser>
          <c:idx val="4"/>
          <c:order val="5"/>
          <c:tx>
            <c:strRef>
              <c:f>PR.!$E$46</c:f>
              <c:strCache>
                <c:ptCount val="1"/>
                <c:pt idx="0">
                  <c:v>FUN4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9C3DAD0-F2A1-4D9F-863D-0BDC17D1BCD9}" type="SERIESNAME">
                      <a:rPr lang="en-US"/>
                      <a:pPr/>
                      <a:t>[NOME SERIE]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37A2-44D6-887B-F6C9E70A38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PR.!$E$47</c:f>
              <c:numCache>
                <c:formatCode>General</c:formatCode>
                <c:ptCount val="1"/>
                <c:pt idx="0">
                  <c:v>6.4551977411484804</c:v>
                </c:pt>
              </c:numCache>
            </c:numRef>
          </c:xVal>
          <c:yVal>
            <c:numRef>
              <c:f>PR.!$E$48</c:f>
              <c:numCache>
                <c:formatCode>General</c:formatCode>
                <c:ptCount val="1"/>
                <c:pt idx="0">
                  <c:v>20.445696948528699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7A2-44D6-887B-F6C9E70A3857}"/>
            </c:ext>
          </c:extLst>
        </c:ser>
        <c:ser>
          <c:idx val="5"/>
          <c:order val="6"/>
          <c:tx>
            <c:strRef>
              <c:f>PR.!$F$46</c:f>
              <c:strCache>
                <c:ptCount val="1"/>
                <c:pt idx="0">
                  <c:v>FUN5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0470E4D-A05A-426F-BDA8-79A71935140C}" type="SERIESNAME">
                      <a:rPr lang="en-US"/>
                      <a:pPr/>
                      <a:t>[NOME SERIE]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37A2-44D6-887B-F6C9E70A38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PR.!$F$47</c:f>
              <c:numCache>
                <c:formatCode>General</c:formatCode>
                <c:ptCount val="1"/>
                <c:pt idx="0">
                  <c:v>11.621650949587101</c:v>
                </c:pt>
              </c:numCache>
            </c:numRef>
          </c:xVal>
          <c:yVal>
            <c:numRef>
              <c:f>PR.!$F$48</c:f>
              <c:numCache>
                <c:formatCode>General</c:formatCode>
                <c:ptCount val="1"/>
                <c:pt idx="0">
                  <c:v>9.4928860464615603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7A2-44D6-887B-F6C9E70A3857}"/>
            </c:ext>
          </c:extLst>
        </c:ser>
        <c:ser>
          <c:idx val="7"/>
          <c:order val="7"/>
          <c:tx>
            <c:strRef>
              <c:f>PR.!$G$46</c:f>
              <c:strCache>
                <c:ptCount val="1"/>
                <c:pt idx="0">
                  <c:v>FUN6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025860D-72E0-4BFC-91AA-89DA673F1AEF}" type="SERIESNAME">
                      <a:rPr lang="en-US"/>
                      <a:pPr/>
                      <a:t>[NOME SERIE]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37A2-44D6-887B-F6C9E70A38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PR.!$G$47</c:f>
              <c:numCache>
                <c:formatCode>General</c:formatCode>
                <c:ptCount val="1"/>
                <c:pt idx="0">
                  <c:v>24.5293006458352</c:v>
                </c:pt>
              </c:numCache>
            </c:numRef>
          </c:xVal>
          <c:yVal>
            <c:numRef>
              <c:f>PR.!$G$48</c:f>
              <c:numCache>
                <c:formatCode>General</c:formatCode>
                <c:ptCount val="1"/>
                <c:pt idx="0">
                  <c:v>4.5695568081439299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7A2-44D6-887B-F6C9E70A38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715056"/>
        <c:axId val="512701744"/>
      </c:scatterChart>
      <c:valAx>
        <c:axId val="51271505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701744"/>
        <c:crosses val="autoZero"/>
        <c:crossBetween val="midCat"/>
      </c:valAx>
      <c:valAx>
        <c:axId val="512701744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71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50</xdr:row>
      <xdr:rowOff>0</xdr:rowOff>
    </xdr:from>
    <xdr:to>
      <xdr:col>12</xdr:col>
      <xdr:colOff>213360</xdr:colOff>
      <xdr:row>64</xdr:row>
      <xdr:rowOff>168275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ECD162F-B149-4F7B-8C3C-A96ECB094FEC}"/>
            </a:ext>
          </a:extLst>
        </xdr:cNvPr>
        <xdr:cNvGrpSpPr/>
      </xdr:nvGrpSpPr>
      <xdr:grpSpPr>
        <a:xfrm>
          <a:off x="3048000" y="11077575"/>
          <a:ext cx="4480560" cy="2701925"/>
          <a:chOff x="2066925" y="2105025"/>
          <a:chExt cx="4572000" cy="2743200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095D0FC3-918F-431D-9880-65F1762CEA4D}"/>
              </a:ext>
            </a:extLst>
          </xdr:cNvPr>
          <xdr:cNvGraphicFramePr/>
        </xdr:nvGraphicFramePr>
        <xdr:xfrm>
          <a:off x="2066925" y="21050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CasellaDiTesto 3">
            <a:extLst>
              <a:ext uri="{FF2B5EF4-FFF2-40B4-BE49-F238E27FC236}">
                <a16:creationId xmlns:a16="http://schemas.microsoft.com/office/drawing/2014/main" id="{B3CF467A-1BD8-4B18-8E6D-B452B41BB19E}"/>
              </a:ext>
            </a:extLst>
          </xdr:cNvPr>
          <xdr:cNvSpPr txBox="1"/>
        </xdr:nvSpPr>
        <xdr:spPr>
          <a:xfrm>
            <a:off x="2905125" y="2714625"/>
            <a:ext cx="88633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high priority</a:t>
            </a:r>
          </a:p>
        </xdr:txBody>
      </xdr:sp>
      <xdr:sp macro="" textlink="">
        <xdr:nvSpPr>
          <xdr:cNvPr id="5" name="CasellaDiTesto 4">
            <a:extLst>
              <a:ext uri="{FF2B5EF4-FFF2-40B4-BE49-F238E27FC236}">
                <a16:creationId xmlns:a16="http://schemas.microsoft.com/office/drawing/2014/main" id="{4D546457-17E3-488D-A5DB-965703FD7673}"/>
              </a:ext>
            </a:extLst>
          </xdr:cNvPr>
          <xdr:cNvSpPr txBox="1"/>
        </xdr:nvSpPr>
        <xdr:spPr>
          <a:xfrm>
            <a:off x="4419600" y="2914650"/>
            <a:ext cx="1115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medium priority</a:t>
            </a:r>
          </a:p>
        </xdr:txBody>
      </xdr:sp>
      <xdr:sp macro="" textlink="">
        <xdr:nvSpPr>
          <xdr:cNvPr id="6" name="CasellaDiTesto 5">
            <a:extLst>
              <a:ext uri="{FF2B5EF4-FFF2-40B4-BE49-F238E27FC236}">
                <a16:creationId xmlns:a16="http://schemas.microsoft.com/office/drawing/2014/main" id="{DC5D2E69-001E-4978-95CA-3DFD8072A686}"/>
              </a:ext>
            </a:extLst>
          </xdr:cNvPr>
          <xdr:cNvSpPr txBox="1"/>
        </xdr:nvSpPr>
        <xdr:spPr>
          <a:xfrm>
            <a:off x="5257800" y="3762375"/>
            <a:ext cx="8468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low priority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/Downloads/requirements%20prioritizatio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COST"/>
      <sheetName val="GRAPH"/>
    </sheetNames>
    <sheetDataSet>
      <sheetData sheetId="0"/>
      <sheetData sheetId="1"/>
      <sheetData sheetId="2">
        <row r="2">
          <cell r="A2" t="str">
            <v>R1</v>
          </cell>
          <cell r="E2">
            <v>0</v>
          </cell>
          <cell r="F2">
            <v>0</v>
          </cell>
        </row>
        <row r="3">
          <cell r="E3">
            <v>86.602540378443862</v>
          </cell>
          <cell r="F3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8"/>
  <sheetViews>
    <sheetView tabSelected="1" topLeftCell="A7" zoomScale="80" zoomScaleNormal="80" workbookViewId="0">
      <selection activeCell="H35" sqref="H35"/>
    </sheetView>
  </sheetViews>
  <sheetFormatPr defaultRowHeight="14.4" x14ac:dyDescent="0.3"/>
  <sheetData>
    <row r="2" spans="1:18" ht="15" thickBot="1" x14ac:dyDescent="0.35">
      <c r="A2" s="1"/>
      <c r="B2" s="4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8" ht="18" x14ac:dyDescent="0.3">
      <c r="A3" s="2" t="s">
        <v>1</v>
      </c>
      <c r="B3" s="42" t="s">
        <v>7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8" ht="18" x14ac:dyDescent="0.3">
      <c r="A4" s="3" t="s">
        <v>2</v>
      </c>
      <c r="B4" s="45" t="s">
        <v>13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0"/>
    </row>
    <row r="5" spans="1:18" ht="18" x14ac:dyDescent="0.3">
      <c r="A5" s="15" t="s">
        <v>3</v>
      </c>
      <c r="B5" s="45" t="s">
        <v>17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</row>
    <row r="6" spans="1:18" ht="18" x14ac:dyDescent="0.3">
      <c r="A6" s="15" t="s">
        <v>4</v>
      </c>
      <c r="B6" s="45" t="s">
        <v>14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40"/>
    </row>
    <row r="7" spans="1:18" ht="18" x14ac:dyDescent="0.35">
      <c r="A7" s="16" t="s">
        <v>5</v>
      </c>
      <c r="B7" s="35" t="s">
        <v>15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1:18" ht="18" x14ac:dyDescent="0.3">
      <c r="A8" s="15" t="s">
        <v>6</v>
      </c>
      <c r="B8" s="38" t="s">
        <v>16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40"/>
    </row>
    <row r="11" spans="1:18" x14ac:dyDescent="0.3">
      <c r="A11" s="49" t="s">
        <v>18</v>
      </c>
      <c r="B11" s="49"/>
      <c r="C11" s="49"/>
      <c r="D11" s="49"/>
      <c r="E11" s="49"/>
      <c r="F11" s="49"/>
      <c r="G11" s="49"/>
      <c r="H11" s="17"/>
      <c r="J11" s="49" t="s">
        <v>20</v>
      </c>
      <c r="K11" s="49"/>
      <c r="L11" s="49"/>
      <c r="M11" s="49"/>
      <c r="N11" s="49"/>
      <c r="O11" s="49"/>
      <c r="P11" s="49"/>
      <c r="Q11" s="17"/>
      <c r="R11" s="17"/>
    </row>
    <row r="12" spans="1:18" x14ac:dyDescent="0.3">
      <c r="A12" s="9" t="s">
        <v>9</v>
      </c>
      <c r="B12" s="9" t="s">
        <v>1</v>
      </c>
      <c r="C12" s="9" t="s">
        <v>2</v>
      </c>
      <c r="D12" s="9" t="s">
        <v>3</v>
      </c>
      <c r="E12" s="9" t="s">
        <v>4</v>
      </c>
      <c r="F12" s="9" t="s">
        <v>5</v>
      </c>
      <c r="G12" s="9" t="s">
        <v>6</v>
      </c>
      <c r="H12" s="18"/>
      <c r="J12" s="9" t="s">
        <v>19</v>
      </c>
      <c r="K12" s="9" t="s">
        <v>1</v>
      </c>
      <c r="L12" s="9" t="s">
        <v>2</v>
      </c>
      <c r="M12" s="9" t="s">
        <v>3</v>
      </c>
      <c r="N12" s="9" t="s">
        <v>4</v>
      </c>
      <c r="O12" s="9" t="s">
        <v>5</v>
      </c>
      <c r="P12" s="9" t="s">
        <v>6</v>
      </c>
      <c r="Q12" s="18"/>
      <c r="R12" s="18"/>
    </row>
    <row r="13" spans="1:18" x14ac:dyDescent="0.3">
      <c r="A13" s="9" t="s">
        <v>1</v>
      </c>
      <c r="B13" s="19">
        <v>1</v>
      </c>
      <c r="C13" s="12">
        <v>5</v>
      </c>
      <c r="D13" s="12">
        <f>1/B15</f>
        <v>0.2</v>
      </c>
      <c r="E13" s="12">
        <v>1</v>
      </c>
      <c r="F13" s="12">
        <v>1</v>
      </c>
      <c r="G13" s="12">
        <f>1/B18</f>
        <v>0.33333333333333331</v>
      </c>
      <c r="J13" s="9" t="s">
        <v>1</v>
      </c>
      <c r="K13" s="19">
        <v>1</v>
      </c>
      <c r="L13" s="12">
        <f>1/K14</f>
        <v>0.2</v>
      </c>
      <c r="M13" s="12">
        <f>1/K15</f>
        <v>0.1111111111111111</v>
      </c>
      <c r="N13" s="12">
        <f>1/K16</f>
        <v>0.14285714285714285</v>
      </c>
      <c r="O13" s="12">
        <f>1/K17</f>
        <v>0.2</v>
      </c>
      <c r="P13" s="12">
        <f>1/K18</f>
        <v>0.33333333333333331</v>
      </c>
    </row>
    <row r="14" spans="1:18" x14ac:dyDescent="0.3">
      <c r="A14" s="9" t="s">
        <v>2</v>
      </c>
      <c r="B14" s="12">
        <f>1/C13</f>
        <v>0.2</v>
      </c>
      <c r="C14" s="19">
        <v>1</v>
      </c>
      <c r="D14" s="12">
        <f>1/C15</f>
        <v>0.14285714285714285</v>
      </c>
      <c r="E14" s="12">
        <f>1/C16</f>
        <v>0.33333333333333331</v>
      </c>
      <c r="F14" s="12">
        <f>1/C17</f>
        <v>0.2</v>
      </c>
      <c r="G14" s="12">
        <f>1/C18</f>
        <v>0.2</v>
      </c>
      <c r="J14" s="9" t="s">
        <v>2</v>
      </c>
      <c r="K14" s="12">
        <v>5</v>
      </c>
      <c r="L14" s="19">
        <v>1</v>
      </c>
      <c r="M14" s="12">
        <f>1/L15</f>
        <v>0.2</v>
      </c>
      <c r="N14" s="12">
        <v>1</v>
      </c>
      <c r="O14" s="12">
        <v>3</v>
      </c>
      <c r="P14" s="12">
        <v>5</v>
      </c>
    </row>
    <row r="15" spans="1:18" x14ac:dyDescent="0.3">
      <c r="A15" s="9" t="s">
        <v>3</v>
      </c>
      <c r="B15" s="12">
        <v>5</v>
      </c>
      <c r="C15" s="12">
        <v>7</v>
      </c>
      <c r="D15" s="19">
        <v>1</v>
      </c>
      <c r="E15" s="12">
        <v>5</v>
      </c>
      <c r="F15" s="12">
        <v>5</v>
      </c>
      <c r="G15" s="12">
        <v>3</v>
      </c>
      <c r="J15" s="9" t="s">
        <v>3</v>
      </c>
      <c r="K15" s="12">
        <v>9</v>
      </c>
      <c r="L15" s="12">
        <v>5</v>
      </c>
      <c r="M15" s="19">
        <v>1</v>
      </c>
      <c r="N15" s="12">
        <v>3</v>
      </c>
      <c r="O15" s="12">
        <v>7</v>
      </c>
      <c r="P15" s="12">
        <v>9</v>
      </c>
    </row>
    <row r="16" spans="1:18" x14ac:dyDescent="0.3">
      <c r="A16" s="9" t="s">
        <v>4</v>
      </c>
      <c r="B16" s="12">
        <v>1</v>
      </c>
      <c r="C16" s="12">
        <v>3</v>
      </c>
      <c r="D16" s="12">
        <f>1/E15</f>
        <v>0.2</v>
      </c>
      <c r="E16" s="19">
        <v>1</v>
      </c>
      <c r="F16" s="12">
        <f>1/E17</f>
        <v>0.33333333333333331</v>
      </c>
      <c r="G16" s="12">
        <f>1/E18</f>
        <v>0.14285714285714285</v>
      </c>
      <c r="J16" s="9" t="s">
        <v>4</v>
      </c>
      <c r="K16" s="12">
        <v>7</v>
      </c>
      <c r="L16" s="12">
        <f>1/N14</f>
        <v>1</v>
      </c>
      <c r="M16" s="12">
        <f>1/N15</f>
        <v>0.33333333333333331</v>
      </c>
      <c r="N16" s="19">
        <v>1</v>
      </c>
      <c r="O16" s="12">
        <v>3</v>
      </c>
      <c r="P16" s="12">
        <v>7</v>
      </c>
    </row>
    <row r="17" spans="1:18" x14ac:dyDescent="0.3">
      <c r="A17" s="9" t="s">
        <v>5</v>
      </c>
      <c r="B17" s="12">
        <v>1</v>
      </c>
      <c r="C17" s="12">
        <v>5</v>
      </c>
      <c r="D17" s="12">
        <f>1/F15</f>
        <v>0.2</v>
      </c>
      <c r="E17" s="12">
        <v>3</v>
      </c>
      <c r="F17" s="19">
        <v>1</v>
      </c>
      <c r="G17" s="12">
        <f>1/F18</f>
        <v>0.33333333333333331</v>
      </c>
      <c r="J17" s="9" t="s">
        <v>5</v>
      </c>
      <c r="K17" s="12">
        <v>5</v>
      </c>
      <c r="L17" s="12">
        <f>1/O14</f>
        <v>0.33333333333333331</v>
      </c>
      <c r="M17" s="12">
        <f>1/O15</f>
        <v>0.14285714285714285</v>
      </c>
      <c r="N17" s="12">
        <f>1/O16</f>
        <v>0.33333333333333331</v>
      </c>
      <c r="O17" s="19">
        <v>1</v>
      </c>
      <c r="P17" s="12">
        <v>3</v>
      </c>
    </row>
    <row r="18" spans="1:18" x14ac:dyDescent="0.3">
      <c r="A18" s="9" t="s">
        <v>6</v>
      </c>
      <c r="B18" s="12">
        <v>3</v>
      </c>
      <c r="C18" s="12">
        <v>5</v>
      </c>
      <c r="D18" s="12">
        <f>1/G15</f>
        <v>0.33333333333333331</v>
      </c>
      <c r="E18" s="12">
        <v>7</v>
      </c>
      <c r="F18" s="12">
        <v>3</v>
      </c>
      <c r="G18" s="19">
        <v>1</v>
      </c>
      <c r="J18" s="9" t="s">
        <v>6</v>
      </c>
      <c r="K18" s="12">
        <v>3</v>
      </c>
      <c r="L18" s="12">
        <f>1/P14</f>
        <v>0.2</v>
      </c>
      <c r="M18" s="12">
        <f>1/P15</f>
        <v>0.1111111111111111</v>
      </c>
      <c r="N18" s="12">
        <f>1/P16</f>
        <v>0.14285714285714285</v>
      </c>
      <c r="O18" s="12">
        <f>1/P17</f>
        <v>0.33333333333333331</v>
      </c>
      <c r="P18" s="19">
        <v>1</v>
      </c>
    </row>
    <row r="19" spans="1:18" x14ac:dyDescent="0.3">
      <c r="A19" s="20" t="s">
        <v>11</v>
      </c>
      <c r="B19" s="13">
        <f t="shared" ref="B19:G19" si="0">SUM(B13:B18)</f>
        <v>11.2</v>
      </c>
      <c r="C19" s="13">
        <f t="shared" si="0"/>
        <v>26</v>
      </c>
      <c r="D19" s="13">
        <f t="shared" si="0"/>
        <v>2.0761904761904764</v>
      </c>
      <c r="E19" s="13">
        <f t="shared" si="0"/>
        <v>17.333333333333332</v>
      </c>
      <c r="F19" s="13">
        <f t="shared" si="0"/>
        <v>10.533333333333333</v>
      </c>
      <c r="G19" s="13">
        <f t="shared" si="0"/>
        <v>5.0095238095238095</v>
      </c>
      <c r="J19" s="7" t="s">
        <v>11</v>
      </c>
      <c r="K19" s="5">
        <f t="shared" ref="K19:P19" si="1">SUM(K13:K18)</f>
        <v>30</v>
      </c>
      <c r="L19" s="5">
        <f t="shared" si="1"/>
        <v>7.7333333333333334</v>
      </c>
      <c r="M19" s="5">
        <f t="shared" si="1"/>
        <v>1.8984126984126983</v>
      </c>
      <c r="N19" s="5">
        <f t="shared" si="1"/>
        <v>5.6190476190476186</v>
      </c>
      <c r="O19" s="5">
        <f t="shared" si="1"/>
        <v>14.533333333333333</v>
      </c>
      <c r="P19" s="5">
        <f t="shared" si="1"/>
        <v>25.333333333333332</v>
      </c>
    </row>
    <row r="21" spans="1:18" ht="21" x14ac:dyDescent="0.3">
      <c r="A21" s="48" t="s">
        <v>8</v>
      </c>
      <c r="B21" s="48"/>
      <c r="C21" s="48"/>
      <c r="D21" s="48"/>
      <c r="E21" s="48"/>
      <c r="F21" s="48"/>
      <c r="G21" s="48"/>
      <c r="H21" s="48"/>
      <c r="I21" s="4"/>
      <c r="J21" s="48" t="s">
        <v>8</v>
      </c>
      <c r="K21" s="48"/>
      <c r="L21" s="48"/>
      <c r="M21" s="48"/>
      <c r="N21" s="48"/>
      <c r="O21" s="48"/>
      <c r="P21" s="48"/>
      <c r="Q21" s="48"/>
      <c r="R21" s="4"/>
    </row>
    <row r="22" spans="1:18" ht="28.8" x14ac:dyDescent="0.3">
      <c r="A22" s="9" t="s">
        <v>9</v>
      </c>
      <c r="B22" s="9" t="s">
        <v>1</v>
      </c>
      <c r="C22" s="9" t="s">
        <v>2</v>
      </c>
      <c r="D22" s="9" t="s">
        <v>3</v>
      </c>
      <c r="E22" s="9" t="s">
        <v>4</v>
      </c>
      <c r="F22" s="9" t="s">
        <v>5</v>
      </c>
      <c r="G22" s="9" t="s">
        <v>6</v>
      </c>
      <c r="H22" s="10" t="s">
        <v>10</v>
      </c>
      <c r="J22" s="9" t="s">
        <v>19</v>
      </c>
      <c r="K22" s="9" t="s">
        <v>1</v>
      </c>
      <c r="L22" s="9" t="s">
        <v>2</v>
      </c>
      <c r="M22" s="9" t="s">
        <v>3</v>
      </c>
      <c r="N22" s="9" t="s">
        <v>4</v>
      </c>
      <c r="O22" s="9" t="s">
        <v>5</v>
      </c>
      <c r="P22" s="9" t="s">
        <v>6</v>
      </c>
      <c r="Q22" s="10" t="s">
        <v>10</v>
      </c>
    </row>
    <row r="23" spans="1:18" x14ac:dyDescent="0.3">
      <c r="A23" s="9" t="s">
        <v>1</v>
      </c>
      <c r="B23" s="11">
        <f t="shared" ref="B23:G28" si="2">B13/B$19</f>
        <v>8.9285714285714288E-2</v>
      </c>
      <c r="C23" s="11">
        <f t="shared" si="2"/>
        <v>0.19230769230769232</v>
      </c>
      <c r="D23" s="11">
        <f t="shared" si="2"/>
        <v>9.633027522935779E-2</v>
      </c>
      <c r="E23" s="11">
        <f t="shared" si="2"/>
        <v>5.7692307692307696E-2</v>
      </c>
      <c r="F23" s="11">
        <f t="shared" si="2"/>
        <v>9.49367088607595E-2</v>
      </c>
      <c r="G23" s="11">
        <f t="shared" si="2"/>
        <v>6.6539923954372623E-2</v>
      </c>
      <c r="H23" s="11">
        <f t="shared" ref="H23:H27" si="3">AVERAGE(B23:G23)</f>
        <v>9.9515437055034017E-2</v>
      </c>
      <c r="J23" s="9" t="s">
        <v>1</v>
      </c>
      <c r="K23" s="11">
        <f t="shared" ref="K23:P28" si="4">K13/K$19</f>
        <v>3.3333333333333333E-2</v>
      </c>
      <c r="L23" s="11">
        <f t="shared" si="4"/>
        <v>2.5862068965517241E-2</v>
      </c>
      <c r="M23" s="11">
        <f t="shared" si="4"/>
        <v>5.8528428093645488E-2</v>
      </c>
      <c r="N23" s="11">
        <f t="shared" si="4"/>
        <v>2.5423728813559324E-2</v>
      </c>
      <c r="O23" s="11">
        <f t="shared" si="4"/>
        <v>1.3761467889908258E-2</v>
      </c>
      <c r="P23" s="11">
        <f t="shared" si="4"/>
        <v>1.3157894736842105E-2</v>
      </c>
      <c r="Q23" s="11">
        <f t="shared" ref="Q23:Q28" si="5">AVERAGE(K23:P23)</f>
        <v>2.8344486972134292E-2</v>
      </c>
    </row>
    <row r="24" spans="1:18" x14ac:dyDescent="0.3">
      <c r="A24" s="9" t="s">
        <v>2</v>
      </c>
      <c r="B24" s="11">
        <f t="shared" si="2"/>
        <v>1.785714285714286E-2</v>
      </c>
      <c r="C24" s="11">
        <f t="shared" si="2"/>
        <v>3.8461538461538464E-2</v>
      </c>
      <c r="D24" s="11">
        <f t="shared" si="2"/>
        <v>6.8807339449541274E-2</v>
      </c>
      <c r="E24" s="11">
        <f t="shared" si="2"/>
        <v>1.9230769230769232E-2</v>
      </c>
      <c r="F24" s="11">
        <f t="shared" si="2"/>
        <v>1.8987341772151899E-2</v>
      </c>
      <c r="G24" s="11">
        <f t="shared" si="2"/>
        <v>3.9923954372623575E-2</v>
      </c>
      <c r="H24" s="11">
        <f t="shared" si="3"/>
        <v>3.3878014357294546E-2</v>
      </c>
      <c r="J24" s="9" t="s">
        <v>2</v>
      </c>
      <c r="K24" s="11">
        <f t="shared" si="4"/>
        <v>0.16666666666666666</v>
      </c>
      <c r="L24" s="11">
        <f t="shared" si="4"/>
        <v>0.12931034482758622</v>
      </c>
      <c r="M24" s="11">
        <f t="shared" si="4"/>
        <v>0.10535117056856189</v>
      </c>
      <c r="N24" s="11">
        <f t="shared" si="4"/>
        <v>0.17796610169491528</v>
      </c>
      <c r="O24" s="11">
        <f t="shared" si="4"/>
        <v>0.20642201834862386</v>
      </c>
      <c r="P24" s="11">
        <f t="shared" si="4"/>
        <v>0.19736842105263158</v>
      </c>
      <c r="Q24" s="11">
        <f t="shared" si="5"/>
        <v>0.1638474538598309</v>
      </c>
    </row>
    <row r="25" spans="1:18" x14ac:dyDescent="0.3">
      <c r="A25" s="9" t="s">
        <v>3</v>
      </c>
      <c r="B25" s="11">
        <f t="shared" si="2"/>
        <v>0.44642857142857145</v>
      </c>
      <c r="C25" s="11">
        <f t="shared" si="2"/>
        <v>0.26923076923076922</v>
      </c>
      <c r="D25" s="11">
        <f t="shared" si="2"/>
        <v>0.48165137614678893</v>
      </c>
      <c r="E25" s="11">
        <f t="shared" si="2"/>
        <v>0.28846153846153849</v>
      </c>
      <c r="F25" s="11">
        <f t="shared" si="2"/>
        <v>0.4746835443037975</v>
      </c>
      <c r="G25" s="11">
        <f t="shared" si="2"/>
        <v>0.59885931558935357</v>
      </c>
      <c r="H25" s="11">
        <f t="shared" si="3"/>
        <v>0.42655251919346987</v>
      </c>
      <c r="J25" s="9" t="s">
        <v>3</v>
      </c>
      <c r="K25" s="11">
        <f t="shared" si="4"/>
        <v>0.3</v>
      </c>
      <c r="L25" s="11">
        <f t="shared" si="4"/>
        <v>0.64655172413793105</v>
      </c>
      <c r="M25" s="11">
        <f t="shared" si="4"/>
        <v>0.52675585284280935</v>
      </c>
      <c r="N25" s="11">
        <f t="shared" si="4"/>
        <v>0.53389830508474578</v>
      </c>
      <c r="O25" s="11">
        <f t="shared" si="4"/>
        <v>0.48165137614678899</v>
      </c>
      <c r="P25" s="11">
        <f t="shared" si="4"/>
        <v>0.35526315789473684</v>
      </c>
      <c r="Q25" s="11">
        <f t="shared" si="5"/>
        <v>0.47402006935116869</v>
      </c>
    </row>
    <row r="26" spans="1:18" x14ac:dyDescent="0.3">
      <c r="A26" s="9" t="s">
        <v>4</v>
      </c>
      <c r="B26" s="11">
        <f t="shared" si="2"/>
        <v>8.9285714285714288E-2</v>
      </c>
      <c r="C26" s="11">
        <f t="shared" si="2"/>
        <v>0.11538461538461539</v>
      </c>
      <c r="D26" s="11">
        <f t="shared" si="2"/>
        <v>9.633027522935779E-2</v>
      </c>
      <c r="E26" s="11">
        <f t="shared" si="2"/>
        <v>5.7692307692307696E-2</v>
      </c>
      <c r="F26" s="11">
        <f t="shared" si="2"/>
        <v>3.164556962025316E-2</v>
      </c>
      <c r="G26" s="11">
        <f t="shared" si="2"/>
        <v>2.8517110266159693E-2</v>
      </c>
      <c r="H26" s="11">
        <f t="shared" si="3"/>
        <v>6.9809265413068006E-2</v>
      </c>
      <c r="J26" s="9" t="s">
        <v>4</v>
      </c>
      <c r="K26" s="11">
        <f t="shared" si="4"/>
        <v>0.23333333333333334</v>
      </c>
      <c r="L26" s="11">
        <f t="shared" si="4"/>
        <v>0.12931034482758622</v>
      </c>
      <c r="M26" s="11">
        <f t="shared" si="4"/>
        <v>0.17558528428093645</v>
      </c>
      <c r="N26" s="11">
        <f t="shared" si="4"/>
        <v>0.17796610169491528</v>
      </c>
      <c r="O26" s="11">
        <f t="shared" si="4"/>
        <v>0.20642201834862386</v>
      </c>
      <c r="P26" s="11">
        <f t="shared" si="4"/>
        <v>0.27631578947368424</v>
      </c>
      <c r="Q26" s="11">
        <f t="shared" si="5"/>
        <v>0.19982214532651324</v>
      </c>
    </row>
    <row r="27" spans="1:18" x14ac:dyDescent="0.3">
      <c r="A27" s="9" t="s">
        <v>5</v>
      </c>
      <c r="B27" s="11">
        <f t="shared" si="2"/>
        <v>8.9285714285714288E-2</v>
      </c>
      <c r="C27" s="11">
        <f t="shared" si="2"/>
        <v>0.19230769230769232</v>
      </c>
      <c r="D27" s="11">
        <f t="shared" si="2"/>
        <v>9.633027522935779E-2</v>
      </c>
      <c r="E27" s="11">
        <f t="shared" si="2"/>
        <v>0.1730769230769231</v>
      </c>
      <c r="F27" s="11">
        <f t="shared" si="2"/>
        <v>9.49367088607595E-2</v>
      </c>
      <c r="G27" s="11">
        <f t="shared" si="2"/>
        <v>6.6539923954372623E-2</v>
      </c>
      <c r="H27" s="11">
        <f t="shared" si="3"/>
        <v>0.11874620628580325</v>
      </c>
      <c r="J27" s="9" t="s">
        <v>5</v>
      </c>
      <c r="K27" s="11">
        <f t="shared" si="4"/>
        <v>0.16666666666666666</v>
      </c>
      <c r="L27" s="11">
        <f t="shared" si="4"/>
        <v>4.3103448275862065E-2</v>
      </c>
      <c r="M27" s="11">
        <f t="shared" si="4"/>
        <v>7.5250836120401343E-2</v>
      </c>
      <c r="N27" s="11">
        <f t="shared" si="4"/>
        <v>5.9322033898305086E-2</v>
      </c>
      <c r="O27" s="11">
        <f t="shared" si="4"/>
        <v>6.8807339449541288E-2</v>
      </c>
      <c r="P27" s="11">
        <f t="shared" si="4"/>
        <v>0.11842105263157895</v>
      </c>
      <c r="Q27" s="11">
        <f t="shared" si="5"/>
        <v>8.8595229507059239E-2</v>
      </c>
    </row>
    <row r="28" spans="1:18" x14ac:dyDescent="0.3">
      <c r="A28" s="9" t="s">
        <v>6</v>
      </c>
      <c r="B28" s="11">
        <f t="shared" si="2"/>
        <v>0.26785714285714285</v>
      </c>
      <c r="C28" s="11">
        <f t="shared" si="2"/>
        <v>0.19230769230769232</v>
      </c>
      <c r="D28" s="11">
        <f t="shared" si="2"/>
        <v>0.16055045871559631</v>
      </c>
      <c r="E28" s="11">
        <f t="shared" si="2"/>
        <v>0.40384615384615385</v>
      </c>
      <c r="F28" s="11">
        <f t="shared" si="2"/>
        <v>0.2848101265822785</v>
      </c>
      <c r="G28" s="11">
        <f t="shared" si="2"/>
        <v>0.19961977186311788</v>
      </c>
      <c r="H28" s="11">
        <f>AVERAGE(B28:G28)</f>
        <v>0.2514985576953303</v>
      </c>
      <c r="J28" s="9" t="s">
        <v>6</v>
      </c>
      <c r="K28" s="11">
        <f t="shared" si="4"/>
        <v>0.1</v>
      </c>
      <c r="L28" s="11">
        <f t="shared" si="4"/>
        <v>2.5862068965517241E-2</v>
      </c>
      <c r="M28" s="11">
        <f t="shared" si="4"/>
        <v>5.8528428093645488E-2</v>
      </c>
      <c r="N28" s="11">
        <f t="shared" si="4"/>
        <v>2.5423728813559324E-2</v>
      </c>
      <c r="O28" s="11">
        <f t="shared" si="4"/>
        <v>2.2935779816513759E-2</v>
      </c>
      <c r="P28" s="11">
        <f t="shared" si="4"/>
        <v>3.9473684210526321E-2</v>
      </c>
      <c r="Q28" s="11">
        <f t="shared" si="5"/>
        <v>4.5370614983293679E-2</v>
      </c>
    </row>
    <row r="29" spans="1:18" x14ac:dyDescent="0.3">
      <c r="A29" s="5"/>
      <c r="B29" s="5">
        <f t="shared" ref="B29:H29" si="6">SUM(B23:B28)</f>
        <v>1</v>
      </c>
      <c r="C29" s="5">
        <f t="shared" si="6"/>
        <v>1</v>
      </c>
      <c r="D29" s="5">
        <f t="shared" si="6"/>
        <v>0.99999999999999978</v>
      </c>
      <c r="E29" s="5">
        <f t="shared" si="6"/>
        <v>1</v>
      </c>
      <c r="F29" s="5">
        <f t="shared" si="6"/>
        <v>1</v>
      </c>
      <c r="G29" s="5">
        <f t="shared" si="6"/>
        <v>0.99999999999999989</v>
      </c>
      <c r="H29" s="5">
        <f t="shared" si="6"/>
        <v>1</v>
      </c>
      <c r="J29" s="5"/>
      <c r="K29" s="5">
        <f t="shared" ref="K29:Q29" si="7">SUM(K23:K28)</f>
        <v>1</v>
      </c>
      <c r="L29" s="5">
        <f t="shared" si="7"/>
        <v>1</v>
      </c>
      <c r="M29" s="5">
        <f t="shared" si="7"/>
        <v>0.99999999999999989</v>
      </c>
      <c r="N29" s="5">
        <f t="shared" si="7"/>
        <v>1</v>
      </c>
      <c r="O29" s="5">
        <f t="shared" si="7"/>
        <v>1</v>
      </c>
      <c r="P29" s="5">
        <f t="shared" si="7"/>
        <v>1</v>
      </c>
      <c r="Q29" s="5">
        <f t="shared" si="7"/>
        <v>1</v>
      </c>
    </row>
    <row r="31" spans="1:18" ht="21" x14ac:dyDescent="0.3">
      <c r="A31" s="46" t="s">
        <v>12</v>
      </c>
      <c r="B31" s="46"/>
      <c r="C31" s="46"/>
      <c r="D31" s="46"/>
      <c r="E31" s="46"/>
      <c r="F31" s="46"/>
      <c r="G31" s="21"/>
      <c r="J31" s="47" t="s">
        <v>12</v>
      </c>
      <c r="K31" s="47"/>
      <c r="L31" s="47"/>
      <c r="M31" s="47"/>
      <c r="N31" s="47"/>
      <c r="O31" s="47"/>
      <c r="P31" s="14"/>
      <c r="Q31" s="14"/>
      <c r="R31" s="14"/>
    </row>
    <row r="32" spans="1:18" x14ac:dyDescent="0.3">
      <c r="A32" s="8" t="s">
        <v>1</v>
      </c>
      <c r="B32" s="8" t="s">
        <v>2</v>
      </c>
      <c r="C32" s="8" t="s">
        <v>3</v>
      </c>
      <c r="D32" s="8" t="s">
        <v>4</v>
      </c>
      <c r="E32" s="8" t="s">
        <v>5</v>
      </c>
      <c r="F32" s="8" t="s">
        <v>6</v>
      </c>
      <c r="J32" s="8" t="s">
        <v>1</v>
      </c>
      <c r="K32" s="8" t="s">
        <v>2</v>
      </c>
      <c r="L32" s="8" t="s">
        <v>3</v>
      </c>
      <c r="M32" s="8" t="s">
        <v>4</v>
      </c>
      <c r="N32" s="8" t="s">
        <v>5</v>
      </c>
      <c r="O32" s="8" t="s">
        <v>6</v>
      </c>
    </row>
    <row r="33" spans="1:17" x14ac:dyDescent="0.3">
      <c r="A33" s="6">
        <f>H23</f>
        <v>9.9515437055034017E-2</v>
      </c>
      <c r="B33" s="6">
        <f>H24</f>
        <v>3.3878014357294546E-2</v>
      </c>
      <c r="C33" s="6">
        <f>H25</f>
        <v>0.42655251919346987</v>
      </c>
      <c r="D33" s="6">
        <f>H26</f>
        <v>6.9809265413068006E-2</v>
      </c>
      <c r="E33" s="6">
        <f>H27</f>
        <v>0.11874620628580325</v>
      </c>
      <c r="F33" s="6">
        <f>H28</f>
        <v>0.2514985576953303</v>
      </c>
      <c r="J33" s="6">
        <f>Q23</f>
        <v>2.8344486972134292E-2</v>
      </c>
      <c r="K33" s="6">
        <f>Q24</f>
        <v>0.1638474538598309</v>
      </c>
      <c r="L33" s="6">
        <f>Q25</f>
        <v>0.47402006935116869</v>
      </c>
      <c r="M33" s="6">
        <f>Q26</f>
        <v>0.19982214532651324</v>
      </c>
      <c r="N33" s="6">
        <f>Q27</f>
        <v>8.8595229507059239E-2</v>
      </c>
      <c r="O33" s="6">
        <f>Q28</f>
        <v>4.5370614983293679E-2</v>
      </c>
    </row>
    <row r="35" spans="1:17" ht="21.6" thickBot="1" x14ac:dyDescent="0.35">
      <c r="A35" s="31" t="s">
        <v>21</v>
      </c>
      <c r="B35" s="32"/>
      <c r="C35" s="32"/>
      <c r="D35" s="32"/>
      <c r="E35" s="30" t="s">
        <v>22</v>
      </c>
      <c r="F35" s="30"/>
      <c r="G35" s="30"/>
      <c r="H35" s="1">
        <f>(B37-6)/(6-1)</f>
        <v>0.12034283982464071</v>
      </c>
      <c r="J35" s="31" t="s">
        <v>21</v>
      </c>
      <c r="K35" s="32"/>
      <c r="L35" s="32"/>
      <c r="M35" s="32"/>
      <c r="N35" s="30" t="s">
        <v>22</v>
      </c>
      <c r="O35" s="30"/>
      <c r="P35" s="30"/>
      <c r="Q35" s="1">
        <f>(K37-6)/(6-1)</f>
        <v>0.11541807392961587</v>
      </c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43.2" x14ac:dyDescent="0.3">
      <c r="A37" s="22" t="s">
        <v>23</v>
      </c>
      <c r="B37" s="1">
        <f>1/B23*H23+1/C24*H24+1/D25*H25+1/E26*H26+1/F27*H27+1/G28*H28</f>
        <v>6.6017141991232036</v>
      </c>
      <c r="C37" s="1"/>
      <c r="D37" s="1"/>
      <c r="E37" s="1"/>
      <c r="F37" s="1"/>
      <c r="G37" s="1"/>
      <c r="H37" s="1"/>
      <c r="I37" s="1"/>
      <c r="J37" s="22" t="s">
        <v>23</v>
      </c>
      <c r="K37" s="1">
        <f>1/K23*Q23+1/L24*Q24+1/M25*Q25+1/N26*Q26+1/O27*Q27+1/P28*Q28</f>
        <v>6.5770903696480794</v>
      </c>
      <c r="L37" s="1"/>
      <c r="M37" s="1"/>
      <c r="N37" s="1"/>
      <c r="O37" s="1"/>
      <c r="P37" s="1"/>
      <c r="Q37" s="1"/>
    </row>
    <row r="39" spans="1:17" x14ac:dyDescent="0.3">
      <c r="F39" s="33" t="s">
        <v>24</v>
      </c>
      <c r="G39" s="34"/>
      <c r="H39" s="34"/>
      <c r="I39" s="34"/>
      <c r="J39" s="23"/>
      <c r="K39" s="23"/>
      <c r="L39" s="23"/>
      <c r="M39" s="23"/>
    </row>
    <row r="40" spans="1:17" x14ac:dyDescent="0.3">
      <c r="F40" s="23"/>
      <c r="G40" s="23"/>
      <c r="H40" s="23"/>
      <c r="I40" s="23"/>
      <c r="J40" s="23"/>
      <c r="K40" s="23"/>
      <c r="L40" s="23"/>
      <c r="M40" s="23"/>
    </row>
    <row r="41" spans="1:17" x14ac:dyDescent="0.3">
      <c r="F41" s="24"/>
      <c r="G41" s="24">
        <v>1</v>
      </c>
      <c r="H41" s="24">
        <v>2</v>
      </c>
      <c r="I41" s="24">
        <v>3</v>
      </c>
      <c r="J41" s="24">
        <v>4</v>
      </c>
      <c r="K41" s="24">
        <v>5</v>
      </c>
      <c r="L41" s="24">
        <v>6</v>
      </c>
      <c r="M41" s="24">
        <v>7</v>
      </c>
    </row>
    <row r="42" spans="1:17" ht="86.4" x14ac:dyDescent="0.3">
      <c r="F42" s="25" t="s">
        <v>25</v>
      </c>
      <c r="G42" s="23">
        <v>0</v>
      </c>
      <c r="H42" s="23">
        <v>0</v>
      </c>
      <c r="I42" s="23">
        <v>0.57999999999999996</v>
      </c>
      <c r="J42" s="23">
        <v>0.9</v>
      </c>
      <c r="K42" s="23">
        <v>1.1200000000000001</v>
      </c>
      <c r="L42" s="23">
        <v>1.24</v>
      </c>
      <c r="M42" s="23">
        <v>1.32</v>
      </c>
    </row>
    <row r="44" spans="1:17" x14ac:dyDescent="0.3">
      <c r="A44" s="1" t="s">
        <v>26</v>
      </c>
      <c r="B44" s="26">
        <f>H35/L42</f>
        <v>9.7050677277936051E-2</v>
      </c>
      <c r="C44" s="30" t="s">
        <v>27</v>
      </c>
      <c r="D44" s="30"/>
      <c r="E44" s="30"/>
      <c r="F44" s="30"/>
      <c r="J44" s="1" t="s">
        <v>26</v>
      </c>
      <c r="K44" s="26">
        <f>Q35/L42</f>
        <v>9.3079091878722472E-2</v>
      </c>
      <c r="L44" s="30" t="s">
        <v>27</v>
      </c>
      <c r="M44" s="30"/>
      <c r="N44" s="30"/>
      <c r="O44" s="30"/>
    </row>
    <row r="46" spans="1:17" x14ac:dyDescent="0.3">
      <c r="A46" s="27"/>
      <c r="B46" s="28" t="s">
        <v>1</v>
      </c>
      <c r="C46" s="28" t="s">
        <v>2</v>
      </c>
      <c r="D46" s="28" t="s">
        <v>3</v>
      </c>
      <c r="E46" s="28" t="s">
        <v>4</v>
      </c>
      <c r="F46" s="28" t="s">
        <v>5</v>
      </c>
      <c r="G46" s="28" t="s">
        <v>6</v>
      </c>
      <c r="J46">
        <f>+(SQRT(3)/2)*100</f>
        <v>86.602540378443862</v>
      </c>
      <c r="K46">
        <v>50</v>
      </c>
    </row>
    <row r="47" spans="1:17" x14ac:dyDescent="0.3">
      <c r="A47" s="29" t="s">
        <v>28</v>
      </c>
      <c r="B47" s="27">
        <f>0.0989751301855263*100</f>
        <v>9.8975130185526297</v>
      </c>
      <c r="C47" s="27">
        <f>0.0338710122924889*100</f>
        <v>3.38710122924889</v>
      </c>
      <c r="D47" s="27">
        <f>C33*100</f>
        <v>42.655251919346988</v>
      </c>
      <c r="E47" s="27">
        <f>0.0645519774114848*100</f>
        <v>6.4551977411484804</v>
      </c>
      <c r="F47" s="27">
        <f>0.116216509495871*100</f>
        <v>11.621650949587101</v>
      </c>
      <c r="G47" s="27">
        <f>0.245293006458352*100</f>
        <v>24.5293006458352</v>
      </c>
    </row>
    <row r="48" spans="1:17" x14ac:dyDescent="0.3">
      <c r="A48" s="29" t="s">
        <v>29</v>
      </c>
      <c r="B48" s="27">
        <f>0.0284254424126574*100</f>
        <v>2.84254424126574</v>
      </c>
      <c r="C48" s="27">
        <f>0.168824327273698*100</f>
        <v>16.8824327273698</v>
      </c>
      <c r="D48" s="27">
        <f>L33*100</f>
        <v>47.402006935116873</v>
      </c>
      <c r="E48" s="27">
        <f>0.204456969485287*100</f>
        <v>20.445696948528699</v>
      </c>
      <c r="F48" s="27">
        <f>0.0949288604646156*100</f>
        <v>9.4928860464615603</v>
      </c>
      <c r="G48" s="27">
        <f>0.0456955680814393*100</f>
        <v>4.5695568081439299</v>
      </c>
    </row>
  </sheetData>
  <mergeCells count="20">
    <mergeCell ref="A31:F31"/>
    <mergeCell ref="J31:O31"/>
    <mergeCell ref="J21:Q21"/>
    <mergeCell ref="A11:G11"/>
    <mergeCell ref="J11:P11"/>
    <mergeCell ref="A21:H21"/>
    <mergeCell ref="B7:O7"/>
    <mergeCell ref="B8:O8"/>
    <mergeCell ref="B2:O2"/>
    <mergeCell ref="B3:O3"/>
    <mergeCell ref="B4:O4"/>
    <mergeCell ref="B5:O5"/>
    <mergeCell ref="B6:O6"/>
    <mergeCell ref="C44:F44"/>
    <mergeCell ref="L44:O44"/>
    <mergeCell ref="A35:D35"/>
    <mergeCell ref="E35:G35"/>
    <mergeCell ref="J35:M35"/>
    <mergeCell ref="N35:P35"/>
    <mergeCell ref="F39:I39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Fanciu -</dc:creator>
  <cp:lastModifiedBy>Fanciu -</cp:lastModifiedBy>
  <dcterms:created xsi:type="dcterms:W3CDTF">2015-06-05T18:19:34Z</dcterms:created>
  <dcterms:modified xsi:type="dcterms:W3CDTF">2020-01-10T16:10:25Z</dcterms:modified>
</cp:coreProperties>
</file>