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SOPORTE\Downloads\"/>
    </mc:Choice>
  </mc:AlternateContent>
  <bookViews>
    <workbookView xWindow="0" yWindow="0" windowWidth="28800" windowHeight="12435" activeTab="1"/>
  </bookViews>
  <sheets>
    <sheet name="Contextualizacion" sheetId="1" r:id="rId1"/>
    <sheet name="ISO 27002" sheetId="5" r:id="rId2"/>
  </sheets>
  <calcPr calcId="162913"/>
</workbook>
</file>

<file path=xl/calcChain.xml><?xml version="1.0" encoding="utf-8"?>
<calcChain xmlns="http://schemas.openxmlformats.org/spreadsheetml/2006/main">
  <c r="Q157" i="5" l="1"/>
  <c r="Q156" i="5"/>
  <c r="Q154" i="5"/>
  <c r="Q153" i="5"/>
  <c r="Q151" i="5"/>
  <c r="Q150" i="5"/>
  <c r="Q149" i="5"/>
  <c r="Q148" i="5"/>
  <c r="Q147" i="5"/>
  <c r="Q146" i="5"/>
  <c r="Q144" i="5"/>
  <c r="Q143" i="5"/>
  <c r="Q142" i="5"/>
  <c r="Q141" i="5"/>
  <c r="Q140" i="5"/>
  <c r="Q139" i="5"/>
  <c r="Q138" i="5"/>
  <c r="Q136" i="5"/>
  <c r="Q135" i="5"/>
  <c r="Q134" i="5"/>
  <c r="Q132" i="5"/>
  <c r="Q131" i="5"/>
  <c r="Q130" i="5"/>
  <c r="Q129" i="5"/>
  <c r="Q127" i="5"/>
  <c r="N192" i="5" l="1"/>
  <c r="L191" i="5" s="1"/>
  <c r="Q123" i="5"/>
  <c r="Q119" i="5"/>
  <c r="Q120" i="5"/>
  <c r="Q121" i="5"/>
  <c r="Q122" i="5"/>
  <c r="Q118" i="5"/>
  <c r="Q115" i="5"/>
  <c r="Q116" i="5"/>
  <c r="Q114" i="5"/>
  <c r="Q109" i="5"/>
  <c r="Q110" i="5"/>
  <c r="Q111" i="5"/>
  <c r="Q112" i="5"/>
  <c r="Q108" i="5"/>
  <c r="Q104" i="5"/>
  <c r="Q105" i="5"/>
  <c r="Q106" i="5"/>
  <c r="Q103" i="5"/>
  <c r="Q101" i="5"/>
  <c r="Q100" i="5"/>
  <c r="Q98" i="5"/>
  <c r="Q212" i="5"/>
  <c r="Q211" i="5"/>
  <c r="Q209" i="5"/>
  <c r="Q208" i="5"/>
  <c r="Q202" i="5"/>
  <c r="Q203" i="5"/>
  <c r="Q204" i="5"/>
  <c r="Q205" i="5"/>
  <c r="Q206" i="5"/>
  <c r="Q201" i="5"/>
  <c r="Q195" i="5"/>
  <c r="Q196" i="5"/>
  <c r="Q197" i="5"/>
  <c r="Q190" i="5"/>
  <c r="Q189" i="5"/>
  <c r="Q188" i="5"/>
  <c r="Q186" i="5"/>
  <c r="Q185" i="5"/>
  <c r="Q181" i="5"/>
  <c r="Q176" i="5"/>
  <c r="Q177" i="5"/>
  <c r="Q178" i="5"/>
  <c r="Q179" i="5"/>
  <c r="Q175" i="5"/>
  <c r="Q173" i="5"/>
  <c r="Q172" i="5"/>
  <c r="Q171" i="5"/>
  <c r="Q169" i="5"/>
  <c r="Q168" i="5"/>
  <c r="Q166" i="5"/>
  <c r="Q165" i="5"/>
  <c r="Q164" i="5"/>
  <c r="Q163" i="5"/>
  <c r="Q161" i="5"/>
  <c r="Q96" i="5"/>
  <c r="Q95" i="5"/>
  <c r="Q93" i="5"/>
  <c r="Q92" i="5"/>
  <c r="Q89" i="5"/>
  <c r="Q88" i="5"/>
  <c r="Q84" i="5"/>
  <c r="Q85" i="5"/>
  <c r="Q86" i="5"/>
  <c r="Q83" i="5"/>
  <c r="Q74" i="5"/>
  <c r="Q75" i="5"/>
  <c r="Q76" i="5"/>
  <c r="Q77" i="5"/>
  <c r="Q78" i="5"/>
  <c r="Q79" i="5"/>
  <c r="Q73" i="5"/>
  <c r="Q67" i="5"/>
  <c r="Q68" i="5"/>
  <c r="Q69" i="5"/>
  <c r="Q70" i="5"/>
  <c r="Q71" i="5"/>
  <c r="Q66" i="5"/>
  <c r="Q62" i="5"/>
  <c r="Q60" i="5"/>
  <c r="Q57" i="5"/>
  <c r="Q58" i="5"/>
  <c r="Q56" i="5"/>
  <c r="Q25" i="5"/>
  <c r="Q53" i="5"/>
  <c r="Q54" i="5"/>
  <c r="Q52" i="5"/>
  <c r="Q49" i="5"/>
  <c r="Q48" i="5"/>
  <c r="Q45" i="5"/>
  <c r="Q46" i="5"/>
  <c r="Q44" i="5"/>
  <c r="Q29" i="5"/>
  <c r="Q39" i="5"/>
  <c r="Q40" i="5"/>
  <c r="Q38" i="5"/>
  <c r="Q30" i="5"/>
  <c r="Q31" i="5"/>
  <c r="Q32" i="5"/>
  <c r="Q33" i="5"/>
  <c r="Q34" i="5"/>
  <c r="Q35" i="5"/>
  <c r="Q36" i="5"/>
  <c r="Q26" i="5"/>
  <c r="M191" i="5"/>
  <c r="M210" i="5"/>
  <c r="N210" i="5" s="1"/>
  <c r="M207" i="5"/>
  <c r="N207" i="5" s="1"/>
  <c r="M200" i="5"/>
  <c r="N200" i="5" s="1"/>
  <c r="M187" i="5"/>
  <c r="N187" i="5" s="1"/>
  <c r="M184" i="5"/>
  <c r="N184" i="5" s="1"/>
  <c r="M180" i="5"/>
  <c r="N180" i="5"/>
  <c r="M174" i="5"/>
  <c r="N174" i="5"/>
  <c r="M170" i="5"/>
  <c r="N170" i="5"/>
  <c r="M167" i="5"/>
  <c r="N167" i="5"/>
  <c r="M162" i="5"/>
  <c r="N162" i="5"/>
  <c r="M160" i="5"/>
  <c r="N160" i="5"/>
  <c r="M159" i="5"/>
  <c r="D125" i="5"/>
  <c r="M155" i="5"/>
  <c r="N155" i="5" s="1"/>
  <c r="M72" i="5"/>
  <c r="N72" i="5" s="1"/>
  <c r="M65" i="5"/>
  <c r="N65" i="5" s="1"/>
  <c r="M47" i="5"/>
  <c r="N47" i="5" s="1"/>
  <c r="M59" i="5"/>
  <c r="N59" i="5" s="1"/>
  <c r="M55" i="5"/>
  <c r="N55" i="5" s="1"/>
  <c r="M51" i="5"/>
  <c r="N51" i="5" s="1"/>
  <c r="M37" i="5"/>
  <c r="N37" i="5" s="1"/>
  <c r="M43" i="5"/>
  <c r="N43" i="5" s="1"/>
  <c r="D81" i="5"/>
  <c r="M117" i="5" s="1"/>
  <c r="N117" i="5" s="1"/>
  <c r="M28" i="5"/>
  <c r="N28" i="5" s="1"/>
  <c r="M24" i="5"/>
  <c r="N24" i="5" s="1"/>
  <c r="L23" i="5" s="1"/>
  <c r="D216" i="5"/>
  <c r="M126" i="5"/>
  <c r="N126" i="5"/>
  <c r="M152" i="5"/>
  <c r="N152" i="5"/>
  <c r="M145" i="5"/>
  <c r="N145" i="5" s="1"/>
  <c r="M128" i="5"/>
  <c r="N128" i="5" s="1"/>
  <c r="M137" i="5"/>
  <c r="N137" i="5" s="1"/>
  <c r="M133" i="5"/>
  <c r="N133" i="5" s="1"/>
  <c r="L183" i="5" l="1"/>
  <c r="L159" i="5"/>
  <c r="L64" i="5"/>
  <c r="L42" i="5"/>
  <c r="M183" i="5"/>
  <c r="L125" i="5"/>
  <c r="M64" i="5"/>
  <c r="L27" i="5"/>
  <c r="M42" i="5"/>
  <c r="L50" i="5"/>
  <c r="L199" i="5"/>
  <c r="M125" i="5"/>
  <c r="D217" i="5"/>
  <c r="M99" i="5"/>
  <c r="N99" i="5" s="1"/>
  <c r="M87" i="5"/>
  <c r="N87" i="5" s="1"/>
  <c r="M102" i="5"/>
  <c r="N102" i="5" s="1"/>
  <c r="M91" i="5"/>
  <c r="N91" i="5" s="1"/>
  <c r="M107" i="5"/>
  <c r="N107" i="5" s="1"/>
  <c r="M94" i="5"/>
  <c r="N94" i="5" s="1"/>
  <c r="M97" i="5"/>
  <c r="N97" i="5" s="1"/>
  <c r="M113" i="5"/>
  <c r="N113" i="5" s="1"/>
  <c r="M50" i="5"/>
  <c r="M23" i="5"/>
  <c r="M82" i="5"/>
  <c r="M27" i="5"/>
  <c r="M199" i="5"/>
  <c r="K27" i="5" l="1"/>
  <c r="K64" i="5"/>
  <c r="K125" i="5"/>
  <c r="K42" i="5"/>
  <c r="K50" i="5"/>
  <c r="K23" i="5"/>
  <c r="K183" i="5"/>
  <c r="K199" i="5"/>
  <c r="K191" i="5"/>
  <c r="K159" i="5"/>
  <c r="K81" i="5"/>
  <c r="N82" i="5"/>
  <c r="L81" i="5" s="1"/>
  <c r="M81" i="5"/>
</calcChain>
</file>

<file path=xl/sharedStrings.xml><?xml version="1.0" encoding="utf-8"?>
<sst xmlns="http://schemas.openxmlformats.org/spreadsheetml/2006/main" count="531" uniqueCount="309">
  <si>
    <t>PD</t>
  </si>
  <si>
    <t>NC. D</t>
  </si>
  <si>
    <t>PO</t>
  </si>
  <si>
    <t>NC. O</t>
  </si>
  <si>
    <t>PC</t>
  </si>
  <si>
    <t>NC. C</t>
  </si>
  <si>
    <t>Escala</t>
  </si>
  <si>
    <t>Nivel de cumplimiento del control</t>
  </si>
  <si>
    <t>Dominios</t>
  </si>
  <si>
    <t>Objetivos de Control</t>
  </si>
  <si>
    <t>Controles</t>
  </si>
  <si>
    <t>% de cumplimiento de la norma</t>
  </si>
  <si>
    <t>Política de Seguridad de la Información</t>
  </si>
  <si>
    <t>Debe</t>
  </si>
  <si>
    <t>Documento de la política de seguridad de la información</t>
  </si>
  <si>
    <t>Bajo</t>
  </si>
  <si>
    <t>Revisión de la política de seguridad de la información</t>
  </si>
  <si>
    <t>Organización Interna</t>
  </si>
  <si>
    <t>Comité de la dirección sobre seguridad de la información</t>
  </si>
  <si>
    <t>Medio</t>
  </si>
  <si>
    <t>Coordinación de la seguridad de la información</t>
  </si>
  <si>
    <t>Asignación de responsabilidades para la de seguridad de la información</t>
  </si>
  <si>
    <t>Alto</t>
  </si>
  <si>
    <t>Proceso de autorización para instalaciones de procesamiento de información</t>
  </si>
  <si>
    <t>Acuerdos de confidencialidad</t>
  </si>
  <si>
    <t>Puede</t>
  </si>
  <si>
    <t>Contacto con autoridades</t>
  </si>
  <si>
    <t>Contacto con grupos de interés</t>
  </si>
  <si>
    <t>Revisión independiente de la seguridad de la información</t>
  </si>
  <si>
    <t>Terceras partes</t>
  </si>
  <si>
    <t>Identificación de riesgos por el acceso de terceras partes</t>
  </si>
  <si>
    <t>Temas de seguridad a tratar con clientes</t>
  </si>
  <si>
    <t>Temas de seguridad en acuerdos con terceras partes</t>
  </si>
  <si>
    <t>Responsabilidad sobre los activos</t>
  </si>
  <si>
    <t>Inventario de activos</t>
  </si>
  <si>
    <t>Propietario de activos</t>
  </si>
  <si>
    <t>Uso aceptable de los activos</t>
  </si>
  <si>
    <t>Clasificación de la información</t>
  </si>
  <si>
    <t>Guías de clasificación</t>
  </si>
  <si>
    <t>Etiquetado y manejo de la información</t>
  </si>
  <si>
    <t>Antes del empleo</t>
  </si>
  <si>
    <t>Roles y responsabilidades</t>
  </si>
  <si>
    <t>Verificación</t>
  </si>
  <si>
    <t>Términos y condiciones de empleo</t>
  </si>
  <si>
    <t>Durante el empleo</t>
  </si>
  <si>
    <t>Responsabilidades de la gerencia</t>
  </si>
  <si>
    <t>Educación y formación en seguridad de la información</t>
  </si>
  <si>
    <t>Procesos disciplinarios</t>
  </si>
  <si>
    <t>Terminación o cambio del empleo</t>
  </si>
  <si>
    <t>Responsabilidades en la terminación</t>
  </si>
  <si>
    <t>Devolución de activos</t>
  </si>
  <si>
    <t>Eliminación de privilegios de acceso</t>
  </si>
  <si>
    <t>Áreas Seguras</t>
  </si>
  <si>
    <t>Perímetro de seguridad física</t>
  </si>
  <si>
    <t>Controles de acceso físico</t>
  </si>
  <si>
    <t>Seguridad de oficinas, recintos e instalaciones</t>
  </si>
  <si>
    <t>Protección contra amenazas externas y ambientales</t>
  </si>
  <si>
    <t>Trabajo de áreas seguras</t>
  </si>
  <si>
    <t>Áreas de carga, entrega y áreas públicas</t>
  </si>
  <si>
    <t>Seguridad de los Equipos</t>
  </si>
  <si>
    <t>Ubicación y protección del equipo</t>
  </si>
  <si>
    <t>Herramientas de soporte</t>
  </si>
  <si>
    <t>Seguridad del cableado</t>
  </si>
  <si>
    <t>Mantenimiento de equipos</t>
  </si>
  <si>
    <t>Seguridad del equipamiento fuera de las instalaciones</t>
  </si>
  <si>
    <t>Seguridad en la reutilización o eliminación de equipos</t>
  </si>
  <si>
    <t>Movimientos de equipos</t>
  </si>
  <si>
    <t>Procedimientos operacionales y responsabilidades</t>
  </si>
  <si>
    <t>Procedimientos de operación documentados</t>
  </si>
  <si>
    <t>Control de cambios</t>
  </si>
  <si>
    <t>Separación de funciones</t>
  </si>
  <si>
    <t>Separación de las instalaciones de desarrollo y producción</t>
  </si>
  <si>
    <t>Administración de servicios de terceras partes</t>
  </si>
  <si>
    <t>Entrega de servicios</t>
  </si>
  <si>
    <t>Monitoreo y revisión de servicios de terceros</t>
  </si>
  <si>
    <t>Manejo de cambios a servicios de terceros</t>
  </si>
  <si>
    <t>Planificación y aceptación del sistema</t>
  </si>
  <si>
    <t>Planificación de la capacidad</t>
  </si>
  <si>
    <t>Aceptación del sistema</t>
  </si>
  <si>
    <t>Protección contra software malicioso y móvil</t>
  </si>
  <si>
    <t>Controles contra software malicioso</t>
  </si>
  <si>
    <t>Controles contra código móvil</t>
  </si>
  <si>
    <t>Administración de la seguridad en redes</t>
  </si>
  <si>
    <t>Controles de redes</t>
  </si>
  <si>
    <t>Seguridad de los servicios de red</t>
  </si>
  <si>
    <t>Administración de los medios de computación removibles</t>
  </si>
  <si>
    <t>Eliminación de medios</t>
  </si>
  <si>
    <t>Procedimientos para el manejo de la información</t>
  </si>
  <si>
    <t>Seguridad de la documentación del sistema</t>
  </si>
  <si>
    <t>Intercambio de información</t>
  </si>
  <si>
    <t>Políticas y procedimientos para el intercambio de información</t>
  </si>
  <si>
    <t>Acuerdos de intercambio</t>
  </si>
  <si>
    <t>Medios físicos en transito</t>
  </si>
  <si>
    <t>Mensajes electrónicos</t>
  </si>
  <si>
    <t>Sistemas de información del negocio</t>
  </si>
  <si>
    <t>Logs de auditoria</t>
  </si>
  <si>
    <t>Monitoreo de uso de sistema</t>
  </si>
  <si>
    <t>Protección de los logs</t>
  </si>
  <si>
    <t>Registro de actividades de administrador y operador del sistema</t>
  </si>
  <si>
    <t>Fallas de login</t>
  </si>
  <si>
    <t>Sincronización del reloj</t>
  </si>
  <si>
    <t>Requisitos de negocio para el control de acceso</t>
  </si>
  <si>
    <t>Política de control de accesos</t>
  </si>
  <si>
    <t>Administración de acceso de usuarios</t>
  </si>
  <si>
    <t>Registro de usuarios</t>
  </si>
  <si>
    <t>Administración de privilegios</t>
  </si>
  <si>
    <t>Administración de contraseñas</t>
  </si>
  <si>
    <t>Revisión de los derechos de acceso de usuario</t>
  </si>
  <si>
    <t>Responsabilidades de los usuarios</t>
  </si>
  <si>
    <t>Uso de contraseñas</t>
  </si>
  <si>
    <t>Equipos de cómputo de usuario desatendidos</t>
  </si>
  <si>
    <t>Política de escritorios y pantallas limpias</t>
  </si>
  <si>
    <t>Control de acceso a redes</t>
  </si>
  <si>
    <t>Política de uso de los servicios de red</t>
  </si>
  <si>
    <t>Autenticación de usuarios para conexiones externas</t>
  </si>
  <si>
    <t>Identificación de equipos en la red</t>
  </si>
  <si>
    <t>Administración remota y protección de puertos</t>
  </si>
  <si>
    <t>Segmentación de redes</t>
  </si>
  <si>
    <t>Control de conexión a las redes</t>
  </si>
  <si>
    <t>Control de enrutamiento en la red</t>
  </si>
  <si>
    <t>Control de acceso al sistema operativo</t>
  </si>
  <si>
    <t>Procedimientos seguros de Log-on en el sistema</t>
  </si>
  <si>
    <t>Identificación y autenticación de los usuarios</t>
  </si>
  <si>
    <t>Sistema de administración de contraseñas</t>
  </si>
  <si>
    <t>Uso de utilidades de sistema</t>
  </si>
  <si>
    <t>Inactividad de la sesión</t>
  </si>
  <si>
    <t>Limitación del tiempo de conexión</t>
  </si>
  <si>
    <t>Restricción del acceso a la información</t>
  </si>
  <si>
    <t>Aislamiento de sistemas sensibles</t>
  </si>
  <si>
    <t>Requerimientos de seguridad de sistemas de información</t>
  </si>
  <si>
    <t>Análisis y especificaciones de los requerimientos de seguridad</t>
  </si>
  <si>
    <t>Procesamiento adecuado en aplicaciones</t>
  </si>
  <si>
    <t>Validación de los datos de entrada</t>
  </si>
  <si>
    <t>Controles de procesamiento interno</t>
  </si>
  <si>
    <t>Integridad de mensajes</t>
  </si>
  <si>
    <t>Validación de los datos de salida</t>
  </si>
  <si>
    <t>Controles criptográficos</t>
  </si>
  <si>
    <t>Política de utilización de controles criptográficos</t>
  </si>
  <si>
    <t>Administración de llaves</t>
  </si>
  <si>
    <t>Control del software operacional</t>
  </si>
  <si>
    <t>Protección de los datos de prueba del sistema</t>
  </si>
  <si>
    <t>Control de acceso al código fuente de las aplicaciones</t>
  </si>
  <si>
    <t>Seguridad en los procesos de desarrollo y soporte</t>
  </si>
  <si>
    <t>Procedimientos de control de cambios</t>
  </si>
  <si>
    <t>Revisión técnica de los cambios en el sistema operativo</t>
  </si>
  <si>
    <t>Restricciones en los cambio a los paquetes de software</t>
  </si>
  <si>
    <t>Fugas de información</t>
  </si>
  <si>
    <t>Desarrollo externo de software</t>
  </si>
  <si>
    <t>Gestión de vulnerabilidades técnicas</t>
  </si>
  <si>
    <t>Control de vulnerabilidades técnicas</t>
  </si>
  <si>
    <t>Reportando eventos de seguridad de la información</t>
  </si>
  <si>
    <t>Reportando debilidades de seguridad</t>
  </si>
  <si>
    <t>Procedimientos y responsabilidades</t>
  </si>
  <si>
    <t>Lecciones aprendidas</t>
  </si>
  <si>
    <t>Recolección de evidencia</t>
  </si>
  <si>
    <t>Aspectos de seguridad de la información en la gestión de continuidad del negocio</t>
  </si>
  <si>
    <t>Inclusión de seguridad de la información en el proceso de gestión de la continuidad del negocio</t>
  </si>
  <si>
    <t>Continuidad del negocio y análisis del riesgo</t>
  </si>
  <si>
    <t>Desarrollo e implementación de planes de continuidad incluyendo seguridad de la información</t>
  </si>
  <si>
    <t>Marco para la planeación de la continuidad del negocio</t>
  </si>
  <si>
    <t>Prueba, mantenimiento y reevaluación de los planes de continuidad del negocio</t>
  </si>
  <si>
    <t>Cumplimiento con los requisitos legales</t>
  </si>
  <si>
    <t>Identificación de la legislación aplicable</t>
  </si>
  <si>
    <t>Derechos de propiedad intelectual (dpi)</t>
  </si>
  <si>
    <t>Protección de los registros de la organización</t>
  </si>
  <si>
    <t>Protección de datos y privacidad de la información personal</t>
  </si>
  <si>
    <t>Prevención del uso inadecuado de los recursos de procesamiento de información</t>
  </si>
  <si>
    <t>Regulación de controles para el uso de criptografía</t>
  </si>
  <si>
    <t>Cumplimiento con las políticas y estándares de seguridad y cumplimiento técnico</t>
  </si>
  <si>
    <t>Cumplimiento con las políticas y procedimientos</t>
  </si>
  <si>
    <t>Consideraciones de la auditoria de sistemas de información</t>
  </si>
  <si>
    <t>Controles de auditoria a los sistemas de información</t>
  </si>
  <si>
    <t>Protección de las herramientas de auditoria de sistemas</t>
  </si>
  <si>
    <t>Política de Seguridad</t>
  </si>
  <si>
    <t>Estructura organizativa para la seguridad</t>
  </si>
  <si>
    <t>Orientacion</t>
  </si>
  <si>
    <t>Clasificación y control de activos</t>
  </si>
  <si>
    <t>Seguridad en el personal</t>
  </si>
  <si>
    <t>Seguridad fisica y del entorno</t>
  </si>
  <si>
    <t>Gestión de comunicaciones y operaciones</t>
  </si>
  <si>
    <t>Monitoreo y supervisión</t>
  </si>
  <si>
    <t>Copias de seguridad</t>
  </si>
  <si>
    <t>Información de copias de seguridad</t>
  </si>
  <si>
    <t>Manejo de medios de soporte</t>
  </si>
  <si>
    <t>Servicios de comercio electronico</t>
  </si>
  <si>
    <t>Comercio electronico</t>
  </si>
  <si>
    <t>Transacciones en línea</t>
  </si>
  <si>
    <t>Información públicamente disponible</t>
  </si>
  <si>
    <t>Control de accesos</t>
  </si>
  <si>
    <t>Control de acceso a las aplicaciones y la información</t>
  </si>
  <si>
    <t>Ordenadores portátiles y teletrabajo</t>
  </si>
  <si>
    <t>Ordenadores portátiles y comunicaciones moviles</t>
  </si>
  <si>
    <t>Teletrabajo</t>
  </si>
  <si>
    <t>Desarrollo y mantenimiento de sistemas</t>
  </si>
  <si>
    <t>Seguridad de los archivos del sistema</t>
  </si>
  <si>
    <t>Gestión de incidentes de la seguridad de la información</t>
  </si>
  <si>
    <t>Gestión de incidentes y mejoramiento de la seguridad de la información</t>
  </si>
  <si>
    <t>Notificando eventos de seguridad de la información y debilidades</t>
  </si>
  <si>
    <t>Gestión de la continuidad del negocio</t>
  </si>
  <si>
    <t>Cumplimiento</t>
  </si>
  <si>
    <t>Objetivos de control</t>
  </si>
  <si>
    <t xml:space="preserve">Peso del dominio </t>
  </si>
  <si>
    <t>Nivel de cumplimineto del dominio</t>
  </si>
  <si>
    <t>Peso del objetivo</t>
  </si>
  <si>
    <t>Peso del control</t>
  </si>
  <si>
    <t xml:space="preserve">Proporciona información sobre la obligatoriedad de implementar o no el control </t>
  </si>
  <si>
    <t>Por debajo del 30%</t>
  </si>
  <si>
    <t>Entre el 30 y 69 % de cumplimiento</t>
  </si>
  <si>
    <t>Mas del 70% de cumplimiento</t>
  </si>
  <si>
    <t>Dominio</t>
  </si>
  <si>
    <t>Obj. de control</t>
  </si>
  <si>
    <t>Descripcion</t>
  </si>
  <si>
    <t>Descripción</t>
  </si>
  <si>
    <t>Escala del cumplimiento del control</t>
  </si>
  <si>
    <t>Orientación</t>
  </si>
  <si>
    <t>Número del dominio</t>
  </si>
  <si>
    <t>Cantidad y número del objetivo de control</t>
  </si>
  <si>
    <t>Cantidad y número de controles por cada objetivo</t>
  </si>
  <si>
    <t>Breve descripción de cada objetivo de control agrupandolos por dominio</t>
  </si>
  <si>
    <t>Escala visual de la valoración del control</t>
  </si>
  <si>
    <t>ISO 27002 hace parte del conjunto de normas que conforman la serie ISO/IEC 27000 en las que se reúnen las mejores practicas para desarrollar, implementar y mantener sistemas de gestión de seguridad de información.</t>
  </si>
  <si>
    <t>La norma ISO 27002 se compone de 11 dominios (del 5 al 15), 39 objetivos de control y 133 controles; que están distribuidos como se observa en la siguiente estructura:</t>
  </si>
  <si>
    <t>NORMA ISO/IEC 27002</t>
  </si>
  <si>
    <t>DESCRIPCION DE LA PLANTILLA ISO 27002</t>
  </si>
  <si>
    <t>NC.D</t>
  </si>
  <si>
    <t>NC.O</t>
  </si>
  <si>
    <t>NC.C</t>
  </si>
  <si>
    <t>Indicaciones para usar la plantilla correctamente:</t>
  </si>
  <si>
    <t>A continuación se realiza una descripción de los aspectos que deben ser tenidos en cuenta al momento de evaluar los controles de cada uno de los  dominios de la norma ISO 27002:</t>
  </si>
  <si>
    <t>Estos controles proporcionan la guía y apoyo de la dirección para la seguridad de la información en relación a los requisitos del negocio y regulaciones relevantes.</t>
  </si>
  <si>
    <t>Responsabilidad sobre los activos: estos controles pretenden alcanzar y mantener una protección adecuada de los activos de la organización.</t>
  </si>
  <si>
    <r>
      <t>Organización interna: estos controles gestionan la seguridad de la información dentro de la Organización.</t>
    </r>
    <r>
      <rPr>
        <sz val="12"/>
        <color indexed="8"/>
        <rFont val="Tahoma"/>
        <family val="2"/>
      </rPr>
      <t xml:space="preserve"> </t>
    </r>
    <r>
      <rPr>
        <sz val="12"/>
        <color indexed="8"/>
        <rFont val="Tahoma"/>
        <family val="2"/>
      </rPr>
      <t>El órgano de dirección debe aprobar la 
política de seguridad de la información, asignando los roles de seguridad y coordinando la implantación de la seguridad en toda la Organización.</t>
    </r>
  </si>
  <si>
    <r>
      <t>Terceras partes:</t>
    </r>
    <r>
      <rPr>
        <sz val="12"/>
        <color indexed="8"/>
        <rFont val="Tahoma"/>
        <family val="2"/>
      </rPr>
      <t xml:space="preserve"> estos controles velan por m</t>
    </r>
    <r>
      <rPr>
        <sz val="12"/>
        <color indexed="8"/>
        <rFont val="Tahoma"/>
        <family val="2"/>
      </rPr>
      <t>antener la seguridad de los recursos de tratamiento de la información y de los activos de información de 
la organización.</t>
    </r>
  </si>
  <si>
    <r>
      <t>Clasificación y control de de la información:</t>
    </r>
    <r>
      <rPr>
        <sz val="12"/>
        <color indexed="8"/>
        <rFont val="Tahoma"/>
        <family val="2"/>
      </rPr>
      <t xml:space="preserve"> l</t>
    </r>
    <r>
      <rPr>
        <sz val="12"/>
        <color indexed="8"/>
        <rFont val="Tahoma"/>
        <family val="2"/>
      </rPr>
      <t>a información se encuentra clasificada para indicar las necesidades, prioridades y nivel de protección
 previsto para su tratamiento.</t>
    </r>
  </si>
  <si>
    <t>Este conjunto de controles se enfocan en asegurar que los empleados, contratistas y usuarios de terceras partes entiendan sus responsabilidades 
y sean aptos para las funciones que desarrollen, para reducir el riesgo de robo, fraude y mal uso de las instalaciones y medios.</t>
  </si>
  <si>
    <t>Áreas seguras: Los servicios de procesamiento de información sensible deben estar ubicados en áreas seguras y protegidas en un perímetro de seguridad definido por barreras y controles de entrada, protegidas físicamente contra accesos no autorizados.
Seguridad de los equipos: se enfoca en los controles de protección contra amenazas físicas y para salvaguardar servicios de apoyo como energía eléctrica e infraestructura del cableado.</t>
  </si>
  <si>
    <t>Procura asegurar, implementar y mantener un nivel apropiado de seguridad de la información, además de la operación correcta y segura de los 
recursos de tratamiento de información, minimizando el riesgo de fallos en los sistemas y asegurando la protección de la información en las redes y
la protección de su infraestructura de apoyo.</t>
  </si>
  <si>
    <t>Controla los accesos a la información y los recursos de tratamiento de la información en base a las necesidades de seguridad de la organización y las políticas para el control de los accesos.</t>
  </si>
  <si>
    <t>Se diseñan y desarrollan controles adicionales para los sistemas que procesan o tienen algún efecto en activos de información de carácter sensible, valioso o crítico. Dichos controles se determinan en función de los requisitos de seguridad y la estimación del riesgo.</t>
  </si>
  <si>
    <t>5. Política de seguridad</t>
  </si>
  <si>
    <t>6. Estructura organizativa para la seguridad</t>
  </si>
  <si>
    <t>7. Clasificación y control de activos</t>
  </si>
  <si>
    <t>8. Seguridad del personal</t>
  </si>
  <si>
    <t>9. Seguridad fisica y del entorno</t>
  </si>
  <si>
    <t>10. Gestión de las comunicaciones y operaciones</t>
  </si>
  <si>
    <t>11. Control de accesos</t>
  </si>
  <si>
    <t xml:space="preserve">12. Desarrollo y mantenimiento de sistemas </t>
  </si>
  <si>
    <t>Se establecen informes de los eventos y de los procedimientos realizados, todos los empleados, contratistas y terceros deben estar al tanto de los 
procedimientos para informar de los diferentes tipos de eventos y debilidades que puedan tener impacto en la seguridad de los activos de la organizacion.</t>
  </si>
  <si>
    <t>13. Gestión de incidentes de seguridad de la información</t>
  </si>
  <si>
    <t>La seguridad de información debe ser una parte integral del plan general de continuidad del negocio (PCN) y de los demás procesos de gestión dentro de la organización. El plan de gestión de la continuidad debe incluir el proceso de evaluación y asegurar la reanudación a tiempo de las operaciones esenciales.</t>
  </si>
  <si>
    <t>14. Gestión de la continuidad del negocio</t>
  </si>
  <si>
    <t>15. Cumplimiento</t>
  </si>
  <si>
    <r>
      <rPr>
        <b/>
        <u/>
        <sz val="11"/>
        <color indexed="8"/>
        <rFont val="Calibri"/>
        <family val="2"/>
      </rPr>
      <t>Ingrese valores entre 0 y 100 SOLO en los cuadros azules</t>
    </r>
    <r>
      <rPr>
        <sz val="11"/>
        <color theme="1"/>
        <rFont val="Calibri"/>
        <family val="2"/>
        <scheme val="minor"/>
      </rPr>
      <t>, los cuales corresponderán al valor asignado al nivel de cumplimiento de cada control "NC.C" de la norma; tenga en cuenta que en esta escala de valoración, el "0" indica que no cumple el control y "100" que lo cumple satisfactoriamente, recuerde que también se puede asignar valores intermedios cuando se cumple parcialmente cualquiera de los controles.</t>
    </r>
  </si>
  <si>
    <t>Nivel de cumplimineto del objetivo</t>
  </si>
  <si>
    <t>Observaciones</t>
  </si>
  <si>
    <t xml:space="preserve"> Contempla acciones que eviten incumplimientos de cualquier ley, estatuto, regulación u obligación contractual y de cualquier requisito de seguridad dentro y fuera de la organización. Los requisitos legales específicos deberían ser advertidos por los asesores legales de la organización o por profesionales del área. 
Además se deberían realizar revisiones regulares de la seguridad de los sistemas de información.</t>
  </si>
  <si>
    <t>Verificación del cumplimiento técnico</t>
  </si>
  <si>
    <t xml:space="preserve">Se tiene claro las normas de seguridad </t>
  </si>
  <si>
    <t>Se revisa la informacion de una forma detallada</t>
  </si>
  <si>
    <t xml:space="preserve">Se habla correctamente sobre la seguridad de la informacion </t>
  </si>
  <si>
    <t xml:space="preserve">La informacion se encuentra asegurada coordinadamente </t>
  </si>
  <si>
    <t xml:space="preserve">Se asignan completamente los procesos de seguridad </t>
  </si>
  <si>
    <t xml:space="preserve">La informacion de procesa de forma eficaz </t>
  </si>
  <si>
    <t>La confidencialidad esta acordada</t>
  </si>
  <si>
    <t>Se conocen las autoridades completamente para la metencion de la informacion asegurada</t>
  </si>
  <si>
    <t xml:space="preserve">Se conocen los intereses de los grupos y las necesidades </t>
  </si>
  <si>
    <t xml:space="preserve">Informacion asegurada de forma correcta </t>
  </si>
  <si>
    <t xml:space="preserve">Se controlan los riesgos de ingresos de terceras partes </t>
  </si>
  <si>
    <t>Los temas de seguridad se conocen completamente con los clientes</t>
  </si>
  <si>
    <t xml:space="preserve">Se controlan los acuerdos con las terceras partes sobre seguridad </t>
  </si>
  <si>
    <t>Se controlan los activos con claridad</t>
  </si>
  <si>
    <t>Se conoce completamente la propiedad de los activos</t>
  </si>
  <si>
    <t xml:space="preserve">Se usan correctamente los activos </t>
  </si>
  <si>
    <t>Se clasifica de forma clara toda la informacion</t>
  </si>
  <si>
    <t xml:space="preserve">La informacion se maneja de forma eficiente </t>
  </si>
  <si>
    <t>Se conocieron correctamente los roles</t>
  </si>
  <si>
    <t>Todo se deja claro completamente antes de empezar</t>
  </si>
  <si>
    <t xml:space="preserve">Se verifican los puestos al comenzar </t>
  </si>
  <si>
    <t xml:space="preserve">Se tiene claro quien dirige </t>
  </si>
  <si>
    <t>Se encuentra en constante formacion en cuanto a seguridad de informacion</t>
  </si>
  <si>
    <t>Los procesos disciplinarios se rigen bajo un manual</t>
  </si>
  <si>
    <t>No se ha rigido completamente</t>
  </si>
  <si>
    <t>Se conoce bien la devolucion de activos</t>
  </si>
  <si>
    <t xml:space="preserve">Se acuerdan las responsabilidades de terminacion </t>
  </si>
  <si>
    <t xml:space="preserve">Se conocen las instalaciones </t>
  </si>
  <si>
    <t>Se manejan las amenazas correctamente</t>
  </si>
  <si>
    <t>Completamente se trabaja en areas seguras</t>
  </si>
  <si>
    <t xml:space="preserve">Se proteje eficazmente el equipo usado </t>
  </si>
  <si>
    <t xml:space="preserve">Las instalaciones son adecuadas </t>
  </si>
  <si>
    <t>Se tiene un buen mantenimiento de los equipos usados</t>
  </si>
  <si>
    <t xml:space="preserve">Los equipos no se movilizan </t>
  </si>
  <si>
    <t xml:space="preserve">Se entregan correctamente los servicios </t>
  </si>
  <si>
    <t xml:space="preserve">Se monitorean los terceros para la seguridad </t>
  </si>
  <si>
    <t>Todo se planea con anticipacion</t>
  </si>
  <si>
    <t>El sistema es aceptado de buena forma</t>
  </si>
  <si>
    <t>Se controla el software malicioso eficazmente</t>
  </si>
  <si>
    <t xml:space="preserve">Se encuentran mas detalladamente en manuales </t>
  </si>
  <si>
    <t xml:space="preserve">Se monitorea constantemente el sistema </t>
  </si>
  <si>
    <t xml:space="preserve">Se manejan correctamente todos los tiempos </t>
  </si>
  <si>
    <t xml:space="preserve">El logeo de usuario siempre sera lo mas importante a la hora de conectarse </t>
  </si>
  <si>
    <t xml:space="preserve">Se autentican usuarios de forma eficaz </t>
  </si>
  <si>
    <t xml:space="preserve">Se tiene claridad a la hora de enviar mensajes </t>
  </si>
  <si>
    <t xml:space="preserve">No se dan las fugas de informacion </t>
  </si>
  <si>
    <t>Siemprese informa sobre la informacion y su seguridad</t>
  </si>
  <si>
    <t>Se discuten estos temas con claridad siempre</t>
  </si>
  <si>
    <t xml:space="preserve">Los errores no se cometen dos veces </t>
  </si>
  <si>
    <t xml:space="preserve">Se recolecta toda la informacion para dar una evidencia clara </t>
  </si>
  <si>
    <t>Se deseea continuar con el negocio estudiando asi los diferentes riesgos que se puedan presentar</t>
  </si>
  <si>
    <t xml:space="preserve">Se planea de forma clara y precisa la continuidad y como afrontar cualquier imprevisto </t>
  </si>
</sst>
</file>

<file path=xl/styles.xml><?xml version="1.0" encoding="utf-8"?>
<styleSheet xmlns="http://schemas.openxmlformats.org/spreadsheetml/2006/main" xmlns:mc="http://schemas.openxmlformats.org/markup-compatibility/2006" xmlns:x14ac="http://schemas.microsoft.com/office/spreadsheetml/2009/9/ac" mc:Ignorable="x14ac">
  <fonts count="22">
    <font>
      <sz val="11"/>
      <color theme="1"/>
      <name val="Calibri"/>
      <family val="2"/>
      <scheme val="minor"/>
    </font>
    <font>
      <sz val="8"/>
      <color indexed="8"/>
      <name val="Tahoma"/>
      <family val="2"/>
    </font>
    <font>
      <b/>
      <sz val="8"/>
      <color indexed="8"/>
      <name val="Tahoma"/>
      <family val="2"/>
    </font>
    <font>
      <b/>
      <sz val="8"/>
      <color indexed="9"/>
      <name val="Tahoma"/>
      <family val="2"/>
    </font>
    <font>
      <sz val="8"/>
      <color indexed="18"/>
      <name val="Tahoma"/>
      <family val="2"/>
    </font>
    <font>
      <b/>
      <sz val="8"/>
      <color indexed="13"/>
      <name val="Tahoma"/>
      <family val="2"/>
    </font>
    <font>
      <b/>
      <sz val="8"/>
      <color indexed="30"/>
      <name val="Tahoma"/>
      <family val="2"/>
    </font>
    <font>
      <b/>
      <sz val="8"/>
      <name val="Tahoma"/>
      <family val="2"/>
    </font>
    <font>
      <b/>
      <sz val="11"/>
      <color indexed="9"/>
      <name val="Calibri"/>
      <family val="2"/>
    </font>
    <font>
      <sz val="11"/>
      <color indexed="8"/>
      <name val="Tahoma"/>
      <family val="2"/>
    </font>
    <font>
      <b/>
      <sz val="8"/>
      <color indexed="9"/>
      <name val="Tahoma"/>
      <family val="2"/>
    </font>
    <font>
      <b/>
      <sz val="11"/>
      <color indexed="8"/>
      <name val="Calibri"/>
      <family val="2"/>
    </font>
    <font>
      <b/>
      <sz val="16"/>
      <color indexed="8"/>
      <name val="Calibri"/>
      <family val="2"/>
    </font>
    <font>
      <sz val="12"/>
      <color indexed="8"/>
      <name val="FreeMono"/>
    </font>
    <font>
      <sz val="18"/>
      <color indexed="8"/>
      <name val="Tahoma"/>
      <family val="2"/>
    </font>
    <font>
      <sz val="12"/>
      <color indexed="8"/>
      <name val="Tahoma"/>
      <family val="2"/>
    </font>
    <font>
      <b/>
      <u/>
      <sz val="11"/>
      <color indexed="8"/>
      <name val="Calibri"/>
      <family val="2"/>
    </font>
    <font>
      <b/>
      <sz val="11"/>
      <color indexed="8"/>
      <name val="Tahoma"/>
      <family val="2"/>
    </font>
    <font>
      <b/>
      <sz val="11"/>
      <color theme="0"/>
      <name val="Calibri"/>
      <family val="2"/>
      <scheme val="minor"/>
    </font>
    <font>
      <b/>
      <sz val="8"/>
      <color theme="0"/>
      <name val="Tahoma"/>
      <family val="2"/>
    </font>
    <font>
      <b/>
      <sz val="11"/>
      <color theme="1"/>
      <name val="Calibri"/>
      <family val="2"/>
      <scheme val="minor"/>
    </font>
    <font>
      <b/>
      <sz val="12"/>
      <color indexed="8"/>
      <name val="Tahoma"/>
      <family val="2"/>
    </font>
  </fonts>
  <fills count="14">
    <fill>
      <patternFill patternType="none"/>
    </fill>
    <fill>
      <patternFill patternType="gray125"/>
    </fill>
    <fill>
      <patternFill patternType="solid">
        <fgColor indexed="10"/>
        <bgColor indexed="64"/>
      </patternFill>
    </fill>
    <fill>
      <patternFill patternType="solid">
        <fgColor indexed="55"/>
        <bgColor indexed="64"/>
      </patternFill>
    </fill>
    <fill>
      <patternFill patternType="solid">
        <fgColor indexed="22"/>
        <bgColor indexed="64"/>
      </patternFill>
    </fill>
    <fill>
      <patternFill patternType="solid">
        <fgColor indexed="51"/>
        <bgColor indexed="64"/>
      </patternFill>
    </fill>
    <fill>
      <patternFill patternType="solid">
        <fgColor indexed="17"/>
        <bgColor indexed="64"/>
      </patternFill>
    </fill>
    <fill>
      <patternFill patternType="solid">
        <fgColor indexed="9"/>
        <bgColor indexed="64"/>
      </patternFill>
    </fill>
    <fill>
      <patternFill patternType="solid">
        <fgColor indexed="8"/>
        <bgColor indexed="64"/>
      </patternFill>
    </fill>
    <fill>
      <patternFill patternType="solid">
        <fgColor indexed="42"/>
        <bgColor indexed="64"/>
      </patternFill>
    </fill>
    <fill>
      <patternFill patternType="solid">
        <fgColor indexed="31"/>
        <bgColor indexed="64"/>
      </patternFill>
    </fill>
    <fill>
      <patternFill patternType="solid">
        <fgColor indexed="47"/>
        <bgColor indexed="64"/>
      </patternFill>
    </fill>
    <fill>
      <patternFill patternType="solid">
        <fgColor indexed="43"/>
        <bgColor indexed="64"/>
      </patternFill>
    </fill>
    <fill>
      <patternFill patternType="solid">
        <fgColor theme="1" tint="4.9989318521683403E-2"/>
        <bgColor indexed="64"/>
      </patternFill>
    </fill>
  </fills>
  <borders count="23">
    <border>
      <left/>
      <right/>
      <top/>
      <bottom/>
      <diagonal/>
    </border>
    <border>
      <left style="thin">
        <color indexed="8"/>
      </left>
      <right style="thin">
        <color indexed="8"/>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thin">
        <color indexed="8"/>
      </left>
      <right style="thin">
        <color indexed="8"/>
      </right>
      <top/>
      <bottom style="thin">
        <color indexed="8"/>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8"/>
      </left>
      <right/>
      <top/>
      <bottom/>
      <diagonal/>
    </border>
    <border>
      <left style="thin">
        <color indexed="8"/>
      </left>
      <right style="thin">
        <color indexed="8"/>
      </right>
      <top style="thin">
        <color indexed="8"/>
      </top>
      <bottom/>
      <diagonal/>
    </border>
    <border>
      <left style="thin">
        <color indexed="8"/>
      </left>
      <right/>
      <top style="thin">
        <color indexed="8"/>
      </top>
      <bottom/>
      <diagonal/>
    </border>
    <border>
      <left/>
      <right style="thin">
        <color indexed="8"/>
      </right>
      <top style="thin">
        <color indexed="8"/>
      </top>
      <bottom/>
      <diagonal/>
    </border>
    <border>
      <left style="thin">
        <color indexed="8"/>
      </left>
      <right/>
      <top/>
      <bottom style="thin">
        <color indexed="8"/>
      </bottom>
      <diagonal/>
    </border>
    <border>
      <left/>
      <right style="thin">
        <color indexed="8"/>
      </right>
      <top/>
      <bottom style="thin">
        <color indexed="8"/>
      </bottom>
      <diagonal/>
    </border>
    <border>
      <left/>
      <right/>
      <top style="thin">
        <color indexed="8"/>
      </top>
      <bottom/>
      <diagonal/>
    </border>
    <border>
      <left/>
      <right/>
      <top/>
      <bottom style="thin">
        <color indexed="8"/>
      </bottom>
      <diagonal/>
    </border>
    <border>
      <left/>
      <right/>
      <top style="thin">
        <color indexed="8"/>
      </top>
      <bottom style="thin">
        <color indexed="8"/>
      </bottom>
      <diagonal/>
    </border>
    <border>
      <left style="thin">
        <color indexed="8"/>
      </left>
      <right style="thin">
        <color indexed="8"/>
      </right>
      <top/>
      <bottom/>
      <diagonal/>
    </border>
    <border>
      <left/>
      <right style="thin">
        <color indexed="64"/>
      </right>
      <top style="thin">
        <color indexed="8"/>
      </top>
      <bottom style="thin">
        <color indexed="8"/>
      </bottom>
      <diagonal/>
    </border>
    <border>
      <left/>
      <right style="thin">
        <color indexed="8"/>
      </right>
      <top/>
      <bottom/>
      <diagonal/>
    </border>
  </borders>
  <cellStyleXfs count="1">
    <xf numFmtId="0" fontId="0" fillId="0" borderId="0"/>
  </cellStyleXfs>
  <cellXfs count="132">
    <xf numFmtId="0" fontId="0" fillId="0" borderId="0" xfId="0"/>
    <xf numFmtId="0" fontId="5" fillId="2" borderId="1" xfId="0" applyFont="1" applyFill="1" applyBorder="1" applyAlignment="1">
      <alignment horizontal="center" wrapText="1"/>
    </xf>
    <xf numFmtId="0" fontId="2" fillId="0" borderId="1" xfId="0" applyFont="1" applyBorder="1" applyAlignment="1">
      <alignment horizontal="center" wrapText="1"/>
    </xf>
    <xf numFmtId="0" fontId="2" fillId="0" borderId="1" xfId="0" applyFont="1" applyBorder="1" applyAlignment="1">
      <alignment horizontal="right" wrapText="1"/>
    </xf>
    <xf numFmtId="0" fontId="1" fillId="0" borderId="1" xfId="0" applyFont="1" applyBorder="1" applyAlignment="1">
      <alignment horizontal="center" wrapText="1"/>
    </xf>
    <xf numFmtId="0" fontId="3" fillId="3" borderId="1" xfId="0" applyFont="1" applyFill="1" applyBorder="1" applyAlignment="1">
      <alignment wrapText="1"/>
    </xf>
    <xf numFmtId="0" fontId="2" fillId="0" borderId="1" xfId="0" applyFont="1" applyBorder="1" applyAlignment="1">
      <alignment wrapText="1"/>
    </xf>
    <xf numFmtId="0" fontId="2" fillId="0" borderId="2" xfId="0" applyFont="1" applyBorder="1" applyAlignment="1">
      <alignment horizontal="center" wrapText="1"/>
    </xf>
    <xf numFmtId="0" fontId="5" fillId="2" borderId="1" xfId="0" applyFont="1" applyFill="1" applyBorder="1" applyAlignment="1">
      <alignment horizontal="center" vertical="center" wrapText="1"/>
    </xf>
    <xf numFmtId="0" fontId="0" fillId="0" borderId="0" xfId="0" applyAlignment="1">
      <alignment vertical="center"/>
    </xf>
    <xf numFmtId="0" fontId="2" fillId="4" borderId="3" xfId="0" applyFont="1" applyFill="1" applyBorder="1" applyAlignment="1">
      <alignment horizontal="center" wrapText="1"/>
    </xf>
    <xf numFmtId="0" fontId="1" fillId="0" borderId="3" xfId="0" applyFont="1" applyBorder="1" applyAlignment="1">
      <alignment horizontal="center" wrapText="1"/>
    </xf>
    <xf numFmtId="0" fontId="3" fillId="3" borderId="3" xfId="0" applyFont="1" applyFill="1" applyBorder="1" applyAlignment="1">
      <alignment wrapText="1"/>
    </xf>
    <xf numFmtId="0" fontId="1" fillId="0" borderId="0" xfId="0" applyFont="1" applyFill="1" applyBorder="1" applyAlignment="1">
      <alignment horizontal="center" wrapText="1"/>
    </xf>
    <xf numFmtId="0" fontId="0" fillId="0" borderId="0" xfId="0" applyAlignment="1">
      <alignment horizontal="center"/>
    </xf>
    <xf numFmtId="0" fontId="0" fillId="5" borderId="0" xfId="0" applyFill="1"/>
    <xf numFmtId="0" fontId="0" fillId="6" borderId="0" xfId="0" applyFill="1"/>
    <xf numFmtId="0" fontId="0" fillId="2" borderId="0" xfId="0" applyFill="1"/>
    <xf numFmtId="0" fontId="9" fillId="0" borderId="0" xfId="0" applyFont="1"/>
    <xf numFmtId="0" fontId="2" fillId="4" borderId="1" xfId="0" applyFont="1" applyFill="1" applyBorder="1" applyAlignment="1">
      <alignment horizontal="center" wrapText="1"/>
    </xf>
    <xf numFmtId="0" fontId="2" fillId="0" borderId="4" xfId="0" applyFont="1" applyBorder="1" applyAlignment="1">
      <alignment horizontal="center" wrapText="1"/>
    </xf>
    <xf numFmtId="0" fontId="2" fillId="0" borderId="4" xfId="0" applyFont="1" applyBorder="1" applyAlignment="1">
      <alignment wrapText="1"/>
    </xf>
    <xf numFmtId="0" fontId="9" fillId="3" borderId="5" xfId="0" applyFont="1" applyFill="1" applyBorder="1" applyAlignment="1">
      <alignment wrapText="1"/>
    </xf>
    <xf numFmtId="0" fontId="9" fillId="3" borderId="6" xfId="0" applyFont="1" applyFill="1" applyBorder="1" applyAlignment="1">
      <alignment wrapText="1"/>
    </xf>
    <xf numFmtId="0" fontId="9" fillId="3" borderId="7" xfId="0" applyFont="1" applyFill="1" applyBorder="1" applyAlignment="1">
      <alignment wrapText="1"/>
    </xf>
    <xf numFmtId="0" fontId="9" fillId="3" borderId="8" xfId="0" applyFont="1" applyFill="1" applyBorder="1" applyAlignment="1">
      <alignment wrapText="1"/>
    </xf>
    <xf numFmtId="0" fontId="9" fillId="3" borderId="9" xfId="0" applyFont="1" applyFill="1" applyBorder="1" applyAlignment="1">
      <alignment wrapText="1"/>
    </xf>
    <xf numFmtId="0" fontId="9" fillId="3" borderId="10" xfId="0" applyFont="1" applyFill="1" applyBorder="1" applyAlignment="1">
      <alignment wrapText="1"/>
    </xf>
    <xf numFmtId="0" fontId="9" fillId="3" borderId="1" xfId="0" applyFont="1" applyFill="1" applyBorder="1" applyAlignment="1">
      <alignment wrapText="1"/>
    </xf>
    <xf numFmtId="0" fontId="2" fillId="7" borderId="11" xfId="0" applyFont="1" applyFill="1" applyBorder="1" applyAlignment="1">
      <alignment horizontal="center" wrapText="1"/>
    </xf>
    <xf numFmtId="0" fontId="2" fillId="7" borderId="12" xfId="0" applyFont="1" applyFill="1" applyBorder="1" applyAlignment="1">
      <alignment wrapText="1"/>
    </xf>
    <xf numFmtId="0" fontId="10" fillId="7" borderId="1" xfId="0" applyFont="1" applyFill="1" applyBorder="1" applyAlignment="1">
      <alignment horizontal="center" wrapText="1"/>
    </xf>
    <xf numFmtId="0" fontId="3" fillId="8" borderId="12" xfId="0" applyFont="1" applyFill="1" applyBorder="1" applyAlignment="1">
      <alignment vertical="center" wrapText="1"/>
    </xf>
    <xf numFmtId="0" fontId="3" fillId="8" borderId="4" xfId="0" applyFont="1" applyFill="1" applyBorder="1" applyAlignment="1">
      <alignment horizontal="center" vertical="center" wrapText="1"/>
    </xf>
    <xf numFmtId="0" fontId="0" fillId="3" borderId="13" xfId="0" applyFill="1" applyBorder="1" applyAlignment="1">
      <alignment wrapText="1"/>
    </xf>
    <xf numFmtId="0" fontId="0" fillId="3" borderId="14" xfId="0" applyFill="1" applyBorder="1" applyAlignment="1">
      <alignment wrapText="1"/>
    </xf>
    <xf numFmtId="0" fontId="0" fillId="3" borderId="15" xfId="0" applyFill="1" applyBorder="1" applyAlignment="1">
      <alignment wrapText="1"/>
    </xf>
    <xf numFmtId="0" fontId="0" fillId="3" borderId="16" xfId="0" applyFill="1" applyBorder="1" applyAlignment="1">
      <alignment wrapText="1"/>
    </xf>
    <xf numFmtId="0" fontId="0" fillId="3" borderId="3" xfId="0" applyFill="1" applyBorder="1" applyAlignment="1">
      <alignment wrapText="1"/>
    </xf>
    <xf numFmtId="0" fontId="0" fillId="3" borderId="2" xfId="0" applyFill="1" applyBorder="1" applyAlignment="1">
      <alignment wrapText="1"/>
    </xf>
    <xf numFmtId="0" fontId="0" fillId="3" borderId="17" xfId="0" applyFill="1" applyBorder="1" applyAlignment="1">
      <alignment wrapText="1"/>
    </xf>
    <xf numFmtId="0" fontId="0" fillId="3" borderId="18" xfId="0" applyFill="1" applyBorder="1" applyAlignment="1">
      <alignment wrapText="1"/>
    </xf>
    <xf numFmtId="0" fontId="0" fillId="3" borderId="19" xfId="0" applyFill="1" applyBorder="1" applyAlignment="1">
      <alignment wrapText="1"/>
    </xf>
    <xf numFmtId="0" fontId="9" fillId="3" borderId="3" xfId="0" applyFont="1" applyFill="1" applyBorder="1" applyAlignment="1">
      <alignment wrapText="1"/>
    </xf>
    <xf numFmtId="0" fontId="9" fillId="3" borderId="19" xfId="0" applyFont="1" applyFill="1" applyBorder="1" applyAlignment="1">
      <alignment wrapText="1"/>
    </xf>
    <xf numFmtId="0" fontId="9" fillId="3" borderId="2" xfId="0" applyFont="1" applyFill="1" applyBorder="1" applyAlignment="1">
      <alignment wrapText="1"/>
    </xf>
    <xf numFmtId="0" fontId="9" fillId="3" borderId="13" xfId="0" applyFont="1" applyFill="1" applyBorder="1" applyAlignment="1">
      <alignment wrapText="1"/>
    </xf>
    <xf numFmtId="0" fontId="9" fillId="3" borderId="14" xfId="0" applyFont="1" applyFill="1" applyBorder="1" applyAlignment="1">
      <alignment wrapText="1"/>
    </xf>
    <xf numFmtId="0" fontId="9" fillId="3" borderId="15" xfId="0" applyFont="1" applyFill="1" applyBorder="1" applyAlignment="1">
      <alignment wrapText="1"/>
    </xf>
    <xf numFmtId="0" fontId="9" fillId="3" borderId="16" xfId="0" applyFont="1" applyFill="1" applyBorder="1" applyAlignment="1">
      <alignment wrapText="1"/>
    </xf>
    <xf numFmtId="0" fontId="9" fillId="3" borderId="18" xfId="0" applyFont="1" applyFill="1" applyBorder="1" applyAlignment="1">
      <alignment wrapText="1"/>
    </xf>
    <xf numFmtId="0" fontId="9" fillId="3" borderId="17" xfId="0" applyFont="1" applyFill="1" applyBorder="1" applyAlignment="1">
      <alignment wrapText="1"/>
    </xf>
    <xf numFmtId="0" fontId="3" fillId="8" borderId="4" xfId="0" applyFont="1" applyFill="1" applyBorder="1" applyAlignment="1">
      <alignment vertical="center" wrapText="1"/>
    </xf>
    <xf numFmtId="0" fontId="3" fillId="8" borderId="1" xfId="0" applyFont="1" applyFill="1" applyBorder="1" applyAlignment="1">
      <alignment horizontal="center" vertical="center" wrapText="1"/>
    </xf>
    <xf numFmtId="0" fontId="3" fillId="8" borderId="1" xfId="0" applyFont="1" applyFill="1" applyBorder="1" applyAlignment="1">
      <alignment vertical="center" wrapText="1"/>
    </xf>
    <xf numFmtId="0" fontId="3" fillId="8" borderId="12" xfId="0" applyFont="1" applyFill="1" applyBorder="1" applyAlignment="1">
      <alignment horizontal="center" vertical="center" wrapText="1"/>
    </xf>
    <xf numFmtId="0" fontId="0" fillId="0" borderId="0" xfId="0" applyAlignment="1">
      <alignment horizontal="left"/>
    </xf>
    <xf numFmtId="0" fontId="13" fillId="0" borderId="0" xfId="0" applyFont="1" applyAlignment="1">
      <alignment wrapText="1"/>
    </xf>
    <xf numFmtId="0" fontId="14" fillId="0" borderId="0" xfId="0" applyFont="1" applyAlignment="1">
      <alignment horizontal="center"/>
    </xf>
    <xf numFmtId="0" fontId="15" fillId="0" borderId="0" xfId="0" applyFont="1" applyAlignment="1">
      <alignment wrapText="1"/>
    </xf>
    <xf numFmtId="0" fontId="15" fillId="0" borderId="0" xfId="0" applyFont="1" applyAlignment="1">
      <alignment horizontal="left" wrapText="1"/>
    </xf>
    <xf numFmtId="0" fontId="15" fillId="0" borderId="0" xfId="0" applyFont="1" applyAlignment="1">
      <alignment horizontal="left"/>
    </xf>
    <xf numFmtId="0" fontId="15" fillId="0" borderId="0" xfId="0" applyFont="1"/>
    <xf numFmtId="0" fontId="11" fillId="0" borderId="0" xfId="0" applyFont="1"/>
    <xf numFmtId="0" fontId="17" fillId="0" borderId="0" xfId="0" applyFont="1"/>
    <xf numFmtId="0" fontId="19" fillId="3" borderId="1" xfId="0" applyFont="1" applyFill="1" applyBorder="1" applyAlignment="1">
      <alignment wrapText="1"/>
    </xf>
    <xf numFmtId="0" fontId="21" fillId="0" borderId="0" xfId="0" applyFont="1"/>
    <xf numFmtId="0" fontId="20" fillId="0" borderId="0" xfId="0" applyFont="1"/>
    <xf numFmtId="0" fontId="4" fillId="10" borderId="12" xfId="0" applyFont="1" applyFill="1" applyBorder="1" applyAlignment="1">
      <alignment horizontal="center" vertical="center" wrapText="1"/>
    </xf>
    <xf numFmtId="0" fontId="4" fillId="10" borderId="20" xfId="0" applyFont="1" applyFill="1" applyBorder="1" applyAlignment="1">
      <alignment horizontal="center" vertical="center" wrapText="1"/>
    </xf>
    <xf numFmtId="0" fontId="4" fillId="10" borderId="4" xfId="0" applyFont="1" applyFill="1" applyBorder="1" applyAlignment="1">
      <alignment horizontal="center" vertical="center" wrapText="1"/>
    </xf>
    <xf numFmtId="0" fontId="6" fillId="12" borderId="19" xfId="0" applyFont="1" applyFill="1" applyBorder="1" applyAlignment="1">
      <alignment wrapText="1"/>
    </xf>
    <xf numFmtId="0" fontId="0" fillId="3" borderId="3" xfId="0" applyFill="1" applyBorder="1" applyAlignment="1">
      <alignment wrapText="1"/>
    </xf>
    <xf numFmtId="0" fontId="0" fillId="3" borderId="2" xfId="0" applyFill="1" applyBorder="1" applyAlignment="1">
      <alignment wrapText="1"/>
    </xf>
    <xf numFmtId="0" fontId="2" fillId="4" borderId="3" xfId="0" applyFont="1" applyFill="1" applyBorder="1" applyAlignment="1">
      <alignment horizontal="left" wrapText="1"/>
    </xf>
    <xf numFmtId="0" fontId="2" fillId="4" borderId="19" xfId="0" applyFont="1" applyFill="1" applyBorder="1" applyAlignment="1">
      <alignment horizontal="left" wrapText="1"/>
    </xf>
    <xf numFmtId="0" fontId="2" fillId="4" borderId="2" xfId="0" applyFont="1" applyFill="1" applyBorder="1" applyAlignment="1">
      <alignment horizontal="left" wrapText="1"/>
    </xf>
    <xf numFmtId="0" fontId="1" fillId="0" borderId="3" xfId="0" applyFont="1" applyBorder="1" applyAlignment="1">
      <alignment horizontal="left" wrapText="1"/>
    </xf>
    <xf numFmtId="0" fontId="1" fillId="0" borderId="19" xfId="0" applyFont="1" applyBorder="1" applyAlignment="1">
      <alignment horizontal="left" wrapText="1"/>
    </xf>
    <xf numFmtId="0" fontId="1" fillId="0" borderId="21" xfId="0" applyFont="1" applyBorder="1" applyAlignment="1">
      <alignment horizontal="left" wrapText="1"/>
    </xf>
    <xf numFmtId="0" fontId="18" fillId="13" borderId="0" xfId="0" applyFont="1" applyFill="1" applyAlignment="1">
      <alignment horizontal="center" vertical="center"/>
    </xf>
    <xf numFmtId="0" fontId="4" fillId="11" borderId="12" xfId="0" applyFont="1" applyFill="1" applyBorder="1" applyAlignment="1">
      <alignment horizontal="center" vertical="center" wrapText="1"/>
    </xf>
    <xf numFmtId="0" fontId="4" fillId="11" borderId="20" xfId="0" applyFont="1" applyFill="1" applyBorder="1" applyAlignment="1">
      <alignment horizontal="center" vertical="center" wrapText="1"/>
    </xf>
    <xf numFmtId="0" fontId="4" fillId="11" borderId="4" xfId="0" applyFont="1" applyFill="1" applyBorder="1" applyAlignment="1">
      <alignment horizontal="center" vertical="center" wrapText="1"/>
    </xf>
    <xf numFmtId="0" fontId="6" fillId="12" borderId="3" xfId="0" applyFont="1" applyFill="1" applyBorder="1" applyAlignment="1">
      <alignment horizontal="center" wrapText="1"/>
    </xf>
    <xf numFmtId="0" fontId="6" fillId="12" borderId="19" xfId="0" applyFont="1" applyFill="1" applyBorder="1" applyAlignment="1">
      <alignment horizontal="center" wrapText="1"/>
    </xf>
    <xf numFmtId="0" fontId="6" fillId="12" borderId="2" xfId="0" applyFont="1" applyFill="1" applyBorder="1" applyAlignment="1">
      <alignment horizontal="center" wrapText="1"/>
    </xf>
    <xf numFmtId="0" fontId="1" fillId="4" borderId="12" xfId="0" applyFont="1" applyFill="1" applyBorder="1" applyAlignment="1">
      <alignment horizontal="center" vertical="center" wrapText="1"/>
    </xf>
    <xf numFmtId="0" fontId="1" fillId="4" borderId="20" xfId="0" applyFont="1" applyFill="1" applyBorder="1" applyAlignment="1">
      <alignment horizontal="center" vertical="center" wrapText="1"/>
    </xf>
    <xf numFmtId="0" fontId="1" fillId="4" borderId="4" xfId="0" applyFont="1" applyFill="1" applyBorder="1" applyAlignment="1">
      <alignment horizontal="center" vertical="center" wrapText="1"/>
    </xf>
    <xf numFmtId="0" fontId="0" fillId="3" borderId="13" xfId="0" applyFill="1" applyBorder="1" applyAlignment="1">
      <alignment wrapText="1"/>
    </xf>
    <xf numFmtId="0" fontId="0" fillId="3" borderId="14" xfId="0" applyFill="1" applyBorder="1" applyAlignment="1">
      <alignment wrapText="1"/>
    </xf>
    <xf numFmtId="0" fontId="0" fillId="3" borderId="11" xfId="0" applyFill="1" applyBorder="1" applyAlignment="1">
      <alignment wrapText="1"/>
    </xf>
    <xf numFmtId="0" fontId="0" fillId="3" borderId="22" xfId="0" applyFill="1" applyBorder="1" applyAlignment="1">
      <alignment wrapText="1"/>
    </xf>
    <xf numFmtId="0" fontId="0" fillId="3" borderId="15" xfId="0" applyFill="1" applyBorder="1" applyAlignment="1">
      <alignment wrapText="1"/>
    </xf>
    <xf numFmtId="0" fontId="0" fillId="3" borderId="16" xfId="0" applyFill="1" applyBorder="1" applyAlignment="1">
      <alignment wrapText="1"/>
    </xf>
    <xf numFmtId="0" fontId="1" fillId="0" borderId="3" xfId="0" applyFont="1" applyBorder="1" applyAlignment="1">
      <alignment wrapText="1"/>
    </xf>
    <xf numFmtId="0" fontId="1" fillId="0" borderId="19" xfId="0" applyFont="1" applyBorder="1" applyAlignment="1">
      <alignment wrapText="1"/>
    </xf>
    <xf numFmtId="0" fontId="4" fillId="12" borderId="12" xfId="0" applyFont="1" applyFill="1" applyBorder="1" applyAlignment="1">
      <alignment horizontal="center" vertical="center" wrapText="1"/>
    </xf>
    <xf numFmtId="0" fontId="4" fillId="12" borderId="20" xfId="0" applyFont="1" applyFill="1" applyBorder="1" applyAlignment="1">
      <alignment horizontal="center" vertical="center" wrapText="1"/>
    </xf>
    <xf numFmtId="0" fontId="4" fillId="12" borderId="4" xfId="0" applyFont="1" applyFill="1" applyBorder="1" applyAlignment="1">
      <alignment horizontal="center" vertical="center" wrapText="1"/>
    </xf>
    <xf numFmtId="0" fontId="12" fillId="0" borderId="0" xfId="0" applyFont="1" applyAlignment="1">
      <alignment horizontal="center"/>
    </xf>
    <xf numFmtId="0" fontId="20" fillId="0" borderId="0" xfId="0" applyFont="1" applyAlignment="1">
      <alignment horizontal="center"/>
    </xf>
    <xf numFmtId="0" fontId="0" fillId="0" borderId="0" xfId="0" applyAlignment="1">
      <alignment horizontal="left" wrapText="1"/>
    </xf>
    <xf numFmtId="0" fontId="0" fillId="0" borderId="0" xfId="0" applyAlignment="1">
      <alignment horizontal="left"/>
    </xf>
    <xf numFmtId="0" fontId="8" fillId="8" borderId="3" xfId="0" applyFont="1" applyFill="1" applyBorder="1" applyAlignment="1">
      <alignment horizontal="center" vertical="center" wrapText="1"/>
    </xf>
    <xf numFmtId="0" fontId="8" fillId="8" borderId="19" xfId="0" applyFont="1" applyFill="1" applyBorder="1" applyAlignment="1">
      <alignment horizontal="center" vertical="center" wrapText="1"/>
    </xf>
    <xf numFmtId="0" fontId="8" fillId="8" borderId="2" xfId="0" applyFont="1" applyFill="1" applyBorder="1" applyAlignment="1">
      <alignment horizontal="center" vertical="center" wrapText="1"/>
    </xf>
    <xf numFmtId="0" fontId="9" fillId="3" borderId="13" xfId="0" applyFont="1" applyFill="1" applyBorder="1" applyAlignment="1">
      <alignment wrapText="1"/>
    </xf>
    <xf numFmtId="0" fontId="9" fillId="3" borderId="14" xfId="0" applyFont="1" applyFill="1" applyBorder="1" applyAlignment="1">
      <alignment wrapText="1"/>
    </xf>
    <xf numFmtId="0" fontId="9" fillId="3" borderId="15" xfId="0" applyFont="1" applyFill="1" applyBorder="1" applyAlignment="1">
      <alignment wrapText="1"/>
    </xf>
    <xf numFmtId="0" fontId="9" fillId="3" borderId="16" xfId="0" applyFont="1" applyFill="1" applyBorder="1" applyAlignment="1">
      <alignment wrapText="1"/>
    </xf>
    <xf numFmtId="0" fontId="2" fillId="4" borderId="21" xfId="0" applyFont="1" applyFill="1" applyBorder="1" applyAlignment="1">
      <alignment horizontal="left" wrapText="1"/>
    </xf>
    <xf numFmtId="0" fontId="9" fillId="3" borderId="11" xfId="0" applyFont="1" applyFill="1" applyBorder="1" applyAlignment="1">
      <alignment wrapText="1"/>
    </xf>
    <xf numFmtId="0" fontId="9" fillId="3" borderId="22" xfId="0" applyFont="1" applyFill="1" applyBorder="1" applyAlignment="1">
      <alignment wrapText="1"/>
    </xf>
    <xf numFmtId="0" fontId="6" fillId="12" borderId="21" xfId="0" applyFont="1" applyFill="1" applyBorder="1" applyAlignment="1">
      <alignment horizontal="center" wrapText="1"/>
    </xf>
    <xf numFmtId="0" fontId="9" fillId="3" borderId="3" xfId="0" applyFont="1" applyFill="1" applyBorder="1" applyAlignment="1">
      <alignment wrapText="1"/>
    </xf>
    <xf numFmtId="0" fontId="9" fillId="3" borderId="2" xfId="0" applyFont="1" applyFill="1" applyBorder="1" applyAlignment="1">
      <alignment wrapText="1"/>
    </xf>
    <xf numFmtId="0" fontId="9" fillId="3" borderId="0" xfId="0" applyFont="1" applyFill="1" applyBorder="1" applyAlignment="1">
      <alignment wrapText="1"/>
    </xf>
    <xf numFmtId="0" fontId="3" fillId="8" borderId="3" xfId="0" applyFont="1" applyFill="1" applyBorder="1" applyAlignment="1">
      <alignment horizontal="center" vertical="center" wrapText="1"/>
    </xf>
    <xf numFmtId="0" fontId="3" fillId="8" borderId="19" xfId="0" applyFont="1" applyFill="1" applyBorder="1" applyAlignment="1">
      <alignment horizontal="center" vertical="center" wrapText="1"/>
    </xf>
    <xf numFmtId="0" fontId="4" fillId="9" borderId="12" xfId="0" applyFont="1" applyFill="1" applyBorder="1" applyAlignment="1">
      <alignment horizontal="center" vertical="center" wrapText="1"/>
    </xf>
    <xf numFmtId="0" fontId="4" fillId="9" borderId="20" xfId="0" applyFont="1" applyFill="1" applyBorder="1" applyAlignment="1">
      <alignment horizontal="center" vertical="center" wrapText="1"/>
    </xf>
    <xf numFmtId="0" fontId="4" fillId="9" borderId="4" xfId="0" applyFont="1" applyFill="1" applyBorder="1" applyAlignment="1">
      <alignment horizontal="center" vertical="center" wrapText="1"/>
    </xf>
    <xf numFmtId="0" fontId="3" fillId="8" borderId="12" xfId="0" applyFont="1" applyFill="1" applyBorder="1" applyAlignment="1">
      <alignment horizontal="center" vertical="center" wrapText="1"/>
    </xf>
    <xf numFmtId="0" fontId="3" fillId="8" borderId="4" xfId="0" applyFont="1" applyFill="1" applyBorder="1" applyAlignment="1">
      <alignment horizontal="center" vertical="center" wrapText="1"/>
    </xf>
    <xf numFmtId="0" fontId="3" fillId="8" borderId="3" xfId="0" applyFont="1" applyFill="1" applyBorder="1" applyAlignment="1">
      <alignment vertical="center" wrapText="1"/>
    </xf>
    <xf numFmtId="0" fontId="3" fillId="8" borderId="19" xfId="0" applyFont="1" applyFill="1" applyBorder="1" applyAlignment="1">
      <alignment vertical="center" wrapText="1"/>
    </xf>
    <xf numFmtId="0" fontId="3" fillId="8" borderId="2" xfId="0" applyFont="1" applyFill="1" applyBorder="1" applyAlignment="1">
      <alignment vertical="center" wrapText="1"/>
    </xf>
    <xf numFmtId="0" fontId="7" fillId="4" borderId="3" xfId="0" applyFont="1" applyFill="1" applyBorder="1" applyAlignment="1">
      <alignment horizontal="left" wrapText="1"/>
    </xf>
    <xf numFmtId="0" fontId="7" fillId="4" borderId="19" xfId="0" applyFont="1" applyFill="1" applyBorder="1" applyAlignment="1">
      <alignment horizontal="left" wrapText="1"/>
    </xf>
    <xf numFmtId="0" fontId="7" fillId="4" borderId="21" xfId="0" applyFont="1" applyFill="1" applyBorder="1" applyAlignment="1">
      <alignment horizontal="left" wrapText="1"/>
    </xf>
  </cellXfs>
  <cellStyles count="1">
    <cellStyle name="Normal" xfId="0" builtinId="0"/>
  </cellStyles>
  <dxfs count="8">
    <dxf>
      <fill>
        <patternFill>
          <bgColor rgb="FF0070C0"/>
        </patternFill>
      </fill>
    </dxf>
    <dxf>
      <fill>
        <patternFill>
          <bgColor rgb="FF0070C0"/>
        </patternFill>
      </fill>
    </dxf>
    <dxf>
      <fill>
        <patternFill>
          <bgColor rgb="FF0070C0"/>
        </patternFill>
      </fill>
    </dxf>
    <dxf>
      <fill>
        <patternFill patternType="none">
          <bgColor indexed="65"/>
        </patternFill>
      </fill>
    </dxf>
    <dxf>
      <fill>
        <patternFill patternType="none">
          <bgColor indexed="65"/>
        </patternFill>
      </fill>
    </dxf>
    <dxf>
      <font>
        <color rgb="FF00B050"/>
      </font>
      <fill>
        <patternFill>
          <bgColor rgb="FF00B050"/>
        </patternFill>
      </fill>
    </dxf>
    <dxf>
      <font>
        <color rgb="FFFFC000"/>
      </font>
      <fill>
        <patternFill>
          <bgColor rgb="FFFFC000"/>
        </patternFill>
      </fill>
    </dxf>
    <dxf>
      <font>
        <color rgb="FFFF0000"/>
      </font>
      <fill>
        <patternFill>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1</xdr:col>
      <xdr:colOff>1916206</xdr:colOff>
      <xdr:row>6</xdr:row>
      <xdr:rowOff>54347</xdr:rowOff>
    </xdr:from>
    <xdr:to>
      <xdr:col>1</xdr:col>
      <xdr:colOff>9250456</xdr:colOff>
      <xdr:row>35</xdr:row>
      <xdr:rowOff>146796</xdr:rowOff>
    </xdr:to>
    <xdr:pic>
      <xdr:nvPicPr>
        <xdr:cNvPr id="2049"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2398059" y="1903318"/>
          <a:ext cx="7334250" cy="5941919"/>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J75"/>
  <sheetViews>
    <sheetView topLeftCell="A34" zoomScale="85" zoomScaleNormal="85" workbookViewId="0">
      <selection activeCell="B48" sqref="B48"/>
    </sheetView>
  </sheetViews>
  <sheetFormatPr baseColWidth="10" defaultRowHeight="15"/>
  <cols>
    <col min="1" max="1" width="7.28515625" customWidth="1"/>
    <col min="2" max="2" width="159.7109375" customWidth="1"/>
    <col min="3" max="3" width="19.28515625" bestFit="1" customWidth="1"/>
    <col min="4" max="4" width="11.28515625" bestFit="1" customWidth="1"/>
    <col min="5" max="5" width="15.5703125" bestFit="1" customWidth="1"/>
    <col min="6" max="6" width="10.5703125" bestFit="1" customWidth="1"/>
    <col min="7" max="7" width="15.5703125" bestFit="1" customWidth="1"/>
    <col min="9" max="9" width="15.5703125" bestFit="1" customWidth="1"/>
    <col min="10" max="10" width="11.28515625" bestFit="1" customWidth="1"/>
  </cols>
  <sheetData>
    <row r="2" spans="2:10" ht="22.5">
      <c r="B2" s="58" t="s">
        <v>222</v>
      </c>
    </row>
    <row r="3" spans="2:10">
      <c r="B3" s="18"/>
    </row>
    <row r="4" spans="2:10" ht="39" customHeight="1">
      <c r="B4" s="59" t="s">
        <v>220</v>
      </c>
      <c r="C4" s="59"/>
      <c r="D4" s="57"/>
      <c r="E4" s="57"/>
      <c r="F4" s="57"/>
      <c r="G4" s="57"/>
      <c r="H4" s="57"/>
      <c r="I4" s="57"/>
      <c r="J4" s="57"/>
    </row>
    <row r="5" spans="2:10" ht="14.25" customHeight="1">
      <c r="B5" s="62"/>
      <c r="C5" s="62"/>
    </row>
    <row r="6" spans="2:10" ht="39.75" customHeight="1">
      <c r="B6" s="60" t="s">
        <v>221</v>
      </c>
      <c r="C6" s="62"/>
    </row>
    <row r="7" spans="2:10" ht="15.75">
      <c r="B7" s="61"/>
      <c r="C7" s="62"/>
    </row>
    <row r="8" spans="2:10" ht="15.75">
      <c r="B8" s="62"/>
      <c r="C8" s="62"/>
    </row>
    <row r="9" spans="2:10" ht="15.75">
      <c r="B9" s="62"/>
      <c r="C9" s="62"/>
    </row>
    <row r="10" spans="2:10" ht="15.75">
      <c r="B10" s="62"/>
      <c r="C10" s="62"/>
    </row>
    <row r="11" spans="2:10" ht="15.75">
      <c r="B11" s="62"/>
      <c r="C11" s="62"/>
    </row>
    <row r="12" spans="2:10" ht="15.75">
      <c r="B12" s="62"/>
      <c r="C12" s="62"/>
    </row>
    <row r="13" spans="2:10" ht="15.75">
      <c r="B13" s="62"/>
      <c r="C13" s="62"/>
    </row>
    <row r="14" spans="2:10" ht="15.75">
      <c r="B14" s="62"/>
      <c r="C14" s="62"/>
    </row>
    <row r="15" spans="2:10" ht="15.75">
      <c r="B15" s="62"/>
      <c r="C15" s="62"/>
    </row>
    <row r="16" spans="2:10" ht="15.75">
      <c r="B16" s="62"/>
      <c r="C16" s="62"/>
    </row>
    <row r="17" spans="2:3" ht="15.75">
      <c r="B17" s="62"/>
      <c r="C17" s="62"/>
    </row>
    <row r="18" spans="2:3" ht="15.75">
      <c r="B18" s="62"/>
      <c r="C18" s="62"/>
    </row>
    <row r="19" spans="2:3" ht="15.75">
      <c r="B19" s="62"/>
      <c r="C19" s="62"/>
    </row>
    <row r="20" spans="2:3" ht="15.75">
      <c r="B20" s="62"/>
      <c r="C20" s="62"/>
    </row>
    <row r="21" spans="2:3" ht="15.75">
      <c r="B21" s="62"/>
      <c r="C21" s="62"/>
    </row>
    <row r="22" spans="2:3" ht="15.75">
      <c r="B22" s="62"/>
      <c r="C22" s="62"/>
    </row>
    <row r="23" spans="2:3" ht="15.75">
      <c r="B23" s="62"/>
      <c r="C23" s="62"/>
    </row>
    <row r="24" spans="2:3" ht="15.75">
      <c r="B24" s="62"/>
      <c r="C24" s="62"/>
    </row>
    <row r="25" spans="2:3" ht="15.75">
      <c r="B25" s="62"/>
      <c r="C25" s="62"/>
    </row>
    <row r="26" spans="2:3" ht="15.75">
      <c r="B26" s="62"/>
      <c r="C26" s="62"/>
    </row>
    <row r="27" spans="2:3" ht="15.75">
      <c r="B27" s="62"/>
      <c r="C27" s="62"/>
    </row>
    <row r="28" spans="2:3" ht="15.75">
      <c r="B28" s="62"/>
      <c r="C28" s="62"/>
    </row>
    <row r="29" spans="2:3" ht="15.75">
      <c r="B29" s="62"/>
      <c r="C29" s="62"/>
    </row>
    <row r="30" spans="2:3" ht="15.75">
      <c r="B30" s="62"/>
      <c r="C30" s="62"/>
    </row>
    <row r="31" spans="2:3" ht="15.75">
      <c r="B31" s="62"/>
      <c r="C31" s="62"/>
    </row>
    <row r="32" spans="2:3" ht="15.75">
      <c r="B32" s="62"/>
      <c r="C32" s="62"/>
    </row>
    <row r="33" spans="2:3" ht="15.75">
      <c r="B33" s="62"/>
      <c r="C33" s="62"/>
    </row>
    <row r="34" spans="2:3" ht="15.75">
      <c r="B34" s="62"/>
      <c r="C34" s="62"/>
    </row>
    <row r="35" spans="2:3" ht="15.75">
      <c r="B35" s="62"/>
      <c r="C35" s="62"/>
    </row>
    <row r="36" spans="2:3" ht="15.75">
      <c r="B36" s="62"/>
      <c r="C36" s="62"/>
    </row>
    <row r="37" spans="2:3" ht="15.75">
      <c r="B37" s="62"/>
      <c r="C37" s="62"/>
    </row>
    <row r="38" spans="2:3" ht="30.75">
      <c r="B38" s="60" t="s">
        <v>228</v>
      </c>
      <c r="C38" s="62"/>
    </row>
    <row r="39" spans="2:3" ht="15.75">
      <c r="B39" s="62"/>
      <c r="C39" s="62"/>
    </row>
    <row r="40" spans="2:3" ht="15.75">
      <c r="B40" s="66" t="s">
        <v>239</v>
      </c>
      <c r="C40" s="62"/>
    </row>
    <row r="41" spans="2:3" ht="30.75">
      <c r="B41" s="59" t="s">
        <v>229</v>
      </c>
      <c r="C41" s="62"/>
    </row>
    <row r="42" spans="2:3" ht="15.75">
      <c r="B42" s="62"/>
      <c r="C42" s="62"/>
    </row>
    <row r="43" spans="2:3" ht="15.75">
      <c r="B43" s="66" t="s">
        <v>240</v>
      </c>
      <c r="C43" s="62"/>
    </row>
    <row r="44" spans="2:3" ht="30.75">
      <c r="B44" s="59" t="s">
        <v>231</v>
      </c>
      <c r="C44" s="62"/>
    </row>
    <row r="45" spans="2:3" ht="30.75">
      <c r="B45" s="59" t="s">
        <v>232</v>
      </c>
      <c r="C45" s="62"/>
    </row>
    <row r="46" spans="2:3" ht="15.75">
      <c r="B46" s="62"/>
      <c r="C46" s="62"/>
    </row>
    <row r="47" spans="2:3" ht="15.75">
      <c r="B47" s="66" t="s">
        <v>241</v>
      </c>
      <c r="C47" s="62"/>
    </row>
    <row r="48" spans="2:3" ht="15.75">
      <c r="B48" s="62" t="s">
        <v>230</v>
      </c>
      <c r="C48" s="62"/>
    </row>
    <row r="49" spans="2:3" ht="30.75">
      <c r="B49" s="59" t="s">
        <v>233</v>
      </c>
      <c r="C49" s="62"/>
    </row>
    <row r="50" spans="2:3" ht="15.75">
      <c r="B50" s="62"/>
      <c r="C50" s="62"/>
    </row>
    <row r="51" spans="2:3" ht="15.75">
      <c r="B51" s="66" t="s">
        <v>242</v>
      </c>
      <c r="C51" s="62"/>
    </row>
    <row r="52" spans="2:3" ht="30.75">
      <c r="B52" s="59" t="s">
        <v>234</v>
      </c>
    </row>
    <row r="53" spans="2:3" ht="15.75">
      <c r="B53" s="62"/>
      <c r="C53" s="62"/>
    </row>
    <row r="54" spans="2:3" ht="15.75">
      <c r="B54" s="66" t="s">
        <v>243</v>
      </c>
      <c r="C54" s="62"/>
    </row>
    <row r="55" spans="2:3" ht="60.75">
      <c r="B55" s="59" t="s">
        <v>235</v>
      </c>
      <c r="C55" s="62"/>
    </row>
    <row r="56" spans="2:3" ht="15.75">
      <c r="B56" s="62"/>
      <c r="C56" s="62"/>
    </row>
    <row r="57" spans="2:3" ht="15.75">
      <c r="B57" s="66" t="s">
        <v>244</v>
      </c>
      <c r="C57" s="62"/>
    </row>
    <row r="58" spans="2:3" ht="45.75">
      <c r="B58" s="59" t="s">
        <v>236</v>
      </c>
      <c r="C58" s="62"/>
    </row>
    <row r="59" spans="2:3" ht="15.75">
      <c r="B59" s="62"/>
      <c r="C59" s="62"/>
    </row>
    <row r="60" spans="2:3" ht="15.75">
      <c r="B60" s="66" t="s">
        <v>245</v>
      </c>
      <c r="C60" s="62"/>
    </row>
    <row r="61" spans="2:3" ht="30.75">
      <c r="B61" s="59" t="s">
        <v>237</v>
      </c>
      <c r="C61" s="62"/>
    </row>
    <row r="62" spans="2:3" ht="15.75">
      <c r="B62" s="62"/>
      <c r="C62" s="62"/>
    </row>
    <row r="63" spans="2:3" ht="15.75">
      <c r="B63" s="66" t="s">
        <v>246</v>
      </c>
      <c r="C63" s="62"/>
    </row>
    <row r="64" spans="2:3" ht="32.25" customHeight="1">
      <c r="B64" s="59" t="s">
        <v>238</v>
      </c>
      <c r="C64" s="62"/>
    </row>
    <row r="65" spans="2:3" ht="15.75">
      <c r="B65" s="62"/>
      <c r="C65" s="62"/>
    </row>
    <row r="66" spans="2:3" ht="15.75">
      <c r="B66" s="66" t="s">
        <v>248</v>
      </c>
      <c r="C66" s="62"/>
    </row>
    <row r="67" spans="2:3" ht="49.5" customHeight="1">
      <c r="B67" s="59" t="s">
        <v>247</v>
      </c>
      <c r="C67" s="62"/>
    </row>
    <row r="68" spans="2:3" ht="15.75">
      <c r="B68" s="62"/>
      <c r="C68" s="62"/>
    </row>
    <row r="69" spans="2:3" ht="15.75">
      <c r="B69" s="66" t="s">
        <v>250</v>
      </c>
      <c r="C69" s="62"/>
    </row>
    <row r="70" spans="2:3" ht="50.25" customHeight="1">
      <c r="B70" s="59" t="s">
        <v>249</v>
      </c>
      <c r="C70" s="62"/>
    </row>
    <row r="71" spans="2:3" ht="15.75">
      <c r="B71" s="62"/>
      <c r="C71" s="62"/>
    </row>
    <row r="72" spans="2:3" ht="15.75">
      <c r="B72" s="66" t="s">
        <v>251</v>
      </c>
      <c r="C72" s="62"/>
    </row>
    <row r="73" spans="2:3" ht="63.75" customHeight="1">
      <c r="B73" s="59" t="s">
        <v>255</v>
      </c>
      <c r="C73" s="62"/>
    </row>
    <row r="74" spans="2:3" ht="15.75">
      <c r="B74" s="62"/>
      <c r="C74" s="62"/>
    </row>
    <row r="75" spans="2:3" ht="15.75">
      <c r="B75" s="62"/>
      <c r="C75" s="62"/>
    </row>
  </sheetData>
  <phoneticPr fontId="0" type="noConversion"/>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R239"/>
  <sheetViews>
    <sheetView tabSelected="1" topLeftCell="C1" zoomScale="112" zoomScaleNormal="112" workbookViewId="0">
      <selection activeCell="P213" sqref="P213"/>
    </sheetView>
  </sheetViews>
  <sheetFormatPr baseColWidth="10" defaultRowHeight="15"/>
  <cols>
    <col min="1" max="1" width="2.140625" customWidth="1"/>
    <col min="2" max="2" width="8.140625" customWidth="1"/>
    <col min="3" max="3" width="9.28515625" customWidth="1"/>
    <col min="4" max="4" width="9.85546875" style="18" bestFit="1" customWidth="1"/>
    <col min="5" max="5" width="9.7109375" bestFit="1" customWidth="1"/>
    <col min="10" max="10" width="8.42578125" customWidth="1"/>
    <col min="11" max="11" width="8.5703125" customWidth="1"/>
    <col min="12" max="12" width="10.5703125" bestFit="1" customWidth="1"/>
    <col min="13" max="14" width="7.140625" customWidth="1"/>
    <col min="15" max="15" width="6.140625" bestFit="1" customWidth="1"/>
    <col min="16" max="16" width="6.28515625" bestFit="1" customWidth="1"/>
    <col min="17" max="17" width="6" customWidth="1"/>
    <col min="18" max="18" width="16.28515625" customWidth="1"/>
    <col min="19" max="19" width="11.85546875" bestFit="1" customWidth="1"/>
  </cols>
  <sheetData>
    <row r="2" spans="2:17" ht="21">
      <c r="B2" s="101" t="s">
        <v>223</v>
      </c>
      <c r="C2" s="101"/>
      <c r="D2" s="101"/>
      <c r="E2" s="101"/>
      <c r="F2" s="101"/>
      <c r="G2" s="101"/>
      <c r="H2" s="101"/>
      <c r="I2" s="101"/>
      <c r="J2" s="101"/>
      <c r="K2" s="101"/>
      <c r="L2" s="101"/>
      <c r="M2" s="101"/>
      <c r="N2" s="101"/>
      <c r="O2" s="101"/>
      <c r="P2" s="101"/>
      <c r="Q2" s="101"/>
    </row>
    <row r="4" spans="2:17">
      <c r="B4" s="67" t="s">
        <v>209</v>
      </c>
      <c r="C4" s="67"/>
      <c r="D4" s="67" t="s">
        <v>215</v>
      </c>
    </row>
    <row r="5" spans="2:17">
      <c r="B5" s="67" t="s">
        <v>210</v>
      </c>
      <c r="D5" s="18" t="s">
        <v>216</v>
      </c>
    </row>
    <row r="6" spans="2:17">
      <c r="B6" s="67" t="s">
        <v>10</v>
      </c>
      <c r="D6" s="18" t="s">
        <v>217</v>
      </c>
    </row>
    <row r="7" spans="2:17">
      <c r="B7" s="67" t="s">
        <v>175</v>
      </c>
      <c r="D7" s="18" t="s">
        <v>205</v>
      </c>
    </row>
    <row r="8" spans="2:17">
      <c r="B8" s="67" t="s">
        <v>211</v>
      </c>
      <c r="D8" s="18" t="s">
        <v>218</v>
      </c>
    </row>
    <row r="9" spans="2:17">
      <c r="B9" s="67" t="s">
        <v>0</v>
      </c>
      <c r="D9" s="18" t="s">
        <v>201</v>
      </c>
    </row>
    <row r="10" spans="2:17">
      <c r="B10" s="67" t="s">
        <v>224</v>
      </c>
      <c r="D10" s="18" t="s">
        <v>202</v>
      </c>
    </row>
    <row r="11" spans="2:17">
      <c r="B11" s="67" t="s">
        <v>2</v>
      </c>
      <c r="D11" s="18" t="s">
        <v>203</v>
      </c>
      <c r="K11" s="102" t="s">
        <v>219</v>
      </c>
      <c r="L11" s="102"/>
      <c r="M11" s="102"/>
      <c r="N11" s="102"/>
      <c r="O11" s="102"/>
      <c r="P11" s="102"/>
      <c r="Q11" s="102"/>
    </row>
    <row r="12" spans="2:17">
      <c r="B12" s="67" t="s">
        <v>225</v>
      </c>
      <c r="D12" s="18" t="s">
        <v>253</v>
      </c>
    </row>
    <row r="13" spans="2:17">
      <c r="B13" s="67" t="s">
        <v>4</v>
      </c>
      <c r="D13" s="18" t="s">
        <v>204</v>
      </c>
      <c r="K13" s="16"/>
      <c r="L13" s="67" t="s">
        <v>22</v>
      </c>
      <c r="M13" s="18" t="s">
        <v>208</v>
      </c>
    </row>
    <row r="14" spans="2:17">
      <c r="B14" s="67" t="s">
        <v>226</v>
      </c>
      <c r="D14" s="18" t="s">
        <v>7</v>
      </c>
      <c r="K14" s="15"/>
      <c r="L14" s="67" t="s">
        <v>19</v>
      </c>
      <c r="M14" s="18" t="s">
        <v>207</v>
      </c>
    </row>
    <row r="15" spans="2:17">
      <c r="B15" s="67" t="s">
        <v>6</v>
      </c>
      <c r="D15" s="18" t="s">
        <v>213</v>
      </c>
      <c r="K15" s="17"/>
      <c r="L15" s="67" t="s">
        <v>15</v>
      </c>
      <c r="M15" s="18" t="s">
        <v>206</v>
      </c>
    </row>
    <row r="17" spans="2:18">
      <c r="B17" s="63" t="s">
        <v>227</v>
      </c>
      <c r="C17" s="63"/>
      <c r="D17" s="64"/>
      <c r="E17" s="63"/>
      <c r="F17" s="63"/>
    </row>
    <row r="18" spans="2:18" ht="48" customHeight="1">
      <c r="B18" s="103" t="s">
        <v>252</v>
      </c>
      <c r="C18" s="104"/>
      <c r="D18" s="104"/>
      <c r="E18" s="104"/>
      <c r="F18" s="104"/>
      <c r="G18" s="104"/>
      <c r="H18" s="104"/>
      <c r="I18" s="104"/>
      <c r="J18" s="104"/>
      <c r="K18" s="104"/>
      <c r="L18" s="104"/>
      <c r="M18" s="104"/>
      <c r="N18" s="104"/>
      <c r="O18" s="104"/>
      <c r="P18" s="104"/>
      <c r="Q18" s="104"/>
    </row>
    <row r="19" spans="2:18">
      <c r="B19" s="56"/>
      <c r="C19" s="56"/>
      <c r="D19" s="56"/>
      <c r="E19" s="56"/>
      <c r="F19" s="56"/>
      <c r="G19" s="56"/>
      <c r="H19" s="56"/>
      <c r="I19" s="56"/>
      <c r="J19" s="56"/>
      <c r="K19" s="56"/>
      <c r="L19" s="56"/>
      <c r="M19" s="56"/>
      <c r="N19" s="56"/>
      <c r="O19" s="56"/>
      <c r="P19" s="56"/>
      <c r="Q19" s="56"/>
    </row>
    <row r="21" spans="2:18" ht="15" customHeight="1">
      <c r="B21" s="124" t="s">
        <v>8</v>
      </c>
      <c r="C21" s="124" t="s">
        <v>9</v>
      </c>
      <c r="D21" s="124" t="s">
        <v>10</v>
      </c>
      <c r="E21" s="126"/>
      <c r="F21" s="127"/>
      <c r="G21" s="127"/>
      <c r="H21" s="127"/>
      <c r="I21" s="127"/>
      <c r="J21" s="128"/>
      <c r="K21" s="119" t="s">
        <v>11</v>
      </c>
      <c r="L21" s="120"/>
      <c r="M21" s="120"/>
      <c r="N21" s="120"/>
      <c r="O21" s="120"/>
      <c r="P21" s="120"/>
      <c r="Q21" s="120"/>
      <c r="R21" s="80" t="s">
        <v>254</v>
      </c>
    </row>
    <row r="22" spans="2:18" ht="22.5" customHeight="1">
      <c r="B22" s="125"/>
      <c r="C22" s="125"/>
      <c r="D22" s="125"/>
      <c r="E22" s="53" t="s">
        <v>214</v>
      </c>
      <c r="F22" s="105" t="s">
        <v>212</v>
      </c>
      <c r="G22" s="106"/>
      <c r="H22" s="106"/>
      <c r="I22" s="106"/>
      <c r="J22" s="107"/>
      <c r="K22" s="53" t="s">
        <v>0</v>
      </c>
      <c r="L22" s="53" t="s">
        <v>1</v>
      </c>
      <c r="M22" s="53" t="s">
        <v>2</v>
      </c>
      <c r="N22" s="53" t="s">
        <v>3</v>
      </c>
      <c r="O22" s="53" t="s">
        <v>4</v>
      </c>
      <c r="P22" s="53" t="s">
        <v>5</v>
      </c>
      <c r="Q22" s="54" t="s">
        <v>6</v>
      </c>
      <c r="R22" s="80"/>
    </row>
    <row r="23" spans="2:18" ht="15" customHeight="1">
      <c r="B23" s="81">
        <v>5</v>
      </c>
      <c r="C23" s="8">
        <v>1</v>
      </c>
      <c r="D23" s="1">
        <v>2</v>
      </c>
      <c r="E23" s="85" t="s">
        <v>173</v>
      </c>
      <c r="F23" s="85"/>
      <c r="G23" s="85"/>
      <c r="H23" s="85"/>
      <c r="I23" s="85"/>
      <c r="J23" s="115"/>
      <c r="K23" s="7">
        <f>ROUND(D23/$D$217*100, 2)</f>
        <v>1.5</v>
      </c>
      <c r="L23" s="2">
        <f>ROUND(SUM(N24),2)</f>
        <v>90</v>
      </c>
      <c r="M23" s="72">
        <f>M24</f>
        <v>100</v>
      </c>
      <c r="N23" s="73"/>
      <c r="O23" s="34"/>
      <c r="P23" s="40"/>
      <c r="Q23" s="35"/>
    </row>
    <row r="24" spans="2:18" ht="15" customHeight="1">
      <c r="B24" s="82"/>
      <c r="C24" s="87">
        <v>1</v>
      </c>
      <c r="D24" s="19">
        <v>2</v>
      </c>
      <c r="E24" s="75" t="s">
        <v>12</v>
      </c>
      <c r="F24" s="75"/>
      <c r="G24" s="75"/>
      <c r="H24" s="75"/>
      <c r="I24" s="75"/>
      <c r="J24" s="75"/>
      <c r="K24" s="90"/>
      <c r="L24" s="91"/>
      <c r="M24" s="2">
        <f>D23/D24*100</f>
        <v>100</v>
      </c>
      <c r="N24" s="3">
        <f>ROUND(M24*SUM(P25:P26)/200,2)</f>
        <v>90</v>
      </c>
      <c r="O24" s="36"/>
      <c r="P24" s="41"/>
      <c r="Q24" s="37"/>
    </row>
    <row r="25" spans="2:18">
      <c r="B25" s="82"/>
      <c r="C25" s="88"/>
      <c r="D25" s="4">
        <v>1</v>
      </c>
      <c r="E25" s="5" t="s">
        <v>13</v>
      </c>
      <c r="F25" s="96" t="s">
        <v>14</v>
      </c>
      <c r="G25" s="97"/>
      <c r="H25" s="97"/>
      <c r="I25" s="97"/>
      <c r="J25" s="97"/>
      <c r="K25" s="92"/>
      <c r="L25" s="93"/>
      <c r="M25" s="90"/>
      <c r="N25" s="91"/>
      <c r="O25" s="3">
        <v>50</v>
      </c>
      <c r="P25" s="3">
        <v>90</v>
      </c>
      <c r="Q25" s="31">
        <f>P25</f>
        <v>90</v>
      </c>
      <c r="R25" t="s">
        <v>257</v>
      </c>
    </row>
    <row r="26" spans="2:18">
      <c r="B26" s="83"/>
      <c r="C26" s="89"/>
      <c r="D26" s="4">
        <v>2</v>
      </c>
      <c r="E26" s="5" t="s">
        <v>13</v>
      </c>
      <c r="F26" s="96" t="s">
        <v>16</v>
      </c>
      <c r="G26" s="97"/>
      <c r="H26" s="97"/>
      <c r="I26" s="97"/>
      <c r="J26" s="97"/>
      <c r="K26" s="94"/>
      <c r="L26" s="95"/>
      <c r="M26" s="94"/>
      <c r="N26" s="95"/>
      <c r="O26" s="3">
        <v>50</v>
      </c>
      <c r="P26" s="3">
        <v>90</v>
      </c>
      <c r="Q26" s="31">
        <f>P26</f>
        <v>90</v>
      </c>
      <c r="R26" t="s">
        <v>258</v>
      </c>
    </row>
    <row r="27" spans="2:18">
      <c r="B27" s="81">
        <v>6</v>
      </c>
      <c r="C27" s="8">
        <v>2</v>
      </c>
      <c r="D27" s="1">
        <v>11</v>
      </c>
      <c r="E27" s="84" t="s">
        <v>174</v>
      </c>
      <c r="F27" s="85"/>
      <c r="G27" s="85"/>
      <c r="H27" s="85"/>
      <c r="I27" s="85"/>
      <c r="J27" s="115"/>
      <c r="K27" s="2">
        <f>ROUND(D27/$D$217*100, 2)</f>
        <v>8.27</v>
      </c>
      <c r="L27" s="2">
        <f>ROUND(N28+N37,2)</f>
        <v>93.18</v>
      </c>
      <c r="M27" s="72">
        <f>M28+M37</f>
        <v>100</v>
      </c>
      <c r="N27" s="73"/>
      <c r="O27" s="34"/>
      <c r="P27" s="40"/>
      <c r="Q27" s="35"/>
    </row>
    <row r="28" spans="2:18" ht="15" customHeight="1">
      <c r="B28" s="82"/>
      <c r="C28" s="87">
        <v>1</v>
      </c>
      <c r="D28" s="10">
        <v>8</v>
      </c>
      <c r="E28" s="74" t="s">
        <v>17</v>
      </c>
      <c r="F28" s="75"/>
      <c r="G28" s="75"/>
      <c r="H28" s="75"/>
      <c r="I28" s="75"/>
      <c r="J28" s="112"/>
      <c r="K28" s="90"/>
      <c r="L28" s="91"/>
      <c r="M28" s="2">
        <f>ROUND(D28/D27*100,2)</f>
        <v>72.73</v>
      </c>
      <c r="N28" s="3">
        <f>ROUND(M28*SUM(P29:P36)/800,2)</f>
        <v>68.180000000000007</v>
      </c>
      <c r="O28" s="36"/>
      <c r="P28" s="41"/>
      <c r="Q28" s="37"/>
    </row>
    <row r="29" spans="2:18">
      <c r="B29" s="82"/>
      <c r="C29" s="88"/>
      <c r="D29" s="4">
        <v>1</v>
      </c>
      <c r="E29" s="5" t="s">
        <v>13</v>
      </c>
      <c r="F29" s="96" t="s">
        <v>18</v>
      </c>
      <c r="G29" s="97"/>
      <c r="H29" s="97"/>
      <c r="I29" s="97"/>
      <c r="J29" s="97"/>
      <c r="K29" s="92"/>
      <c r="L29" s="93"/>
      <c r="M29" s="90"/>
      <c r="N29" s="91"/>
      <c r="O29" s="3">
        <v>9.09</v>
      </c>
      <c r="P29" s="3">
        <v>90</v>
      </c>
      <c r="Q29" s="31">
        <f>P29</f>
        <v>90</v>
      </c>
      <c r="R29" t="s">
        <v>259</v>
      </c>
    </row>
    <row r="30" spans="2:18">
      <c r="B30" s="82"/>
      <c r="C30" s="88"/>
      <c r="D30" s="4">
        <v>2</v>
      </c>
      <c r="E30" s="5" t="s">
        <v>13</v>
      </c>
      <c r="F30" s="96" t="s">
        <v>20</v>
      </c>
      <c r="G30" s="97"/>
      <c r="H30" s="97"/>
      <c r="I30" s="97"/>
      <c r="J30" s="97"/>
      <c r="K30" s="92"/>
      <c r="L30" s="93"/>
      <c r="M30" s="92"/>
      <c r="N30" s="93"/>
      <c r="O30" s="3">
        <v>9.09</v>
      </c>
      <c r="P30" s="3">
        <v>90</v>
      </c>
      <c r="Q30" s="31">
        <f t="shared" ref="Q30:Q36" si="0">P30</f>
        <v>90</v>
      </c>
      <c r="R30" t="s">
        <v>260</v>
      </c>
    </row>
    <row r="31" spans="2:18">
      <c r="B31" s="82"/>
      <c r="C31" s="88"/>
      <c r="D31" s="4">
        <v>3</v>
      </c>
      <c r="E31" s="5" t="s">
        <v>13</v>
      </c>
      <c r="F31" s="96" t="s">
        <v>21</v>
      </c>
      <c r="G31" s="97"/>
      <c r="H31" s="97"/>
      <c r="I31" s="97"/>
      <c r="J31" s="97"/>
      <c r="K31" s="92"/>
      <c r="L31" s="93"/>
      <c r="M31" s="92"/>
      <c r="N31" s="93"/>
      <c r="O31" s="3">
        <v>9.09</v>
      </c>
      <c r="P31" s="3">
        <v>100</v>
      </c>
      <c r="Q31" s="31">
        <f t="shared" si="0"/>
        <v>100</v>
      </c>
      <c r="R31" t="s">
        <v>261</v>
      </c>
    </row>
    <row r="32" spans="2:18">
      <c r="B32" s="82"/>
      <c r="C32" s="88"/>
      <c r="D32" s="4">
        <v>4</v>
      </c>
      <c r="E32" s="5" t="s">
        <v>13</v>
      </c>
      <c r="F32" s="96" t="s">
        <v>23</v>
      </c>
      <c r="G32" s="97"/>
      <c r="H32" s="97"/>
      <c r="I32" s="97"/>
      <c r="J32" s="97"/>
      <c r="K32" s="92"/>
      <c r="L32" s="93"/>
      <c r="M32" s="92"/>
      <c r="N32" s="93"/>
      <c r="O32" s="3">
        <v>9.09</v>
      </c>
      <c r="P32" s="3">
        <v>90</v>
      </c>
      <c r="Q32" s="31">
        <f t="shared" si="0"/>
        <v>90</v>
      </c>
      <c r="R32" t="s">
        <v>262</v>
      </c>
    </row>
    <row r="33" spans="2:18" ht="14.25" customHeight="1">
      <c r="B33" s="82"/>
      <c r="C33" s="88"/>
      <c r="D33" s="4">
        <v>5</v>
      </c>
      <c r="E33" s="5" t="s">
        <v>13</v>
      </c>
      <c r="F33" s="96" t="s">
        <v>24</v>
      </c>
      <c r="G33" s="97"/>
      <c r="H33" s="97"/>
      <c r="I33" s="97"/>
      <c r="J33" s="97"/>
      <c r="K33" s="92"/>
      <c r="L33" s="93"/>
      <c r="M33" s="92"/>
      <c r="N33" s="93"/>
      <c r="O33" s="3">
        <v>9.09</v>
      </c>
      <c r="P33" s="3">
        <v>95</v>
      </c>
      <c r="Q33" s="31">
        <f t="shared" si="0"/>
        <v>95</v>
      </c>
      <c r="R33" t="s">
        <v>263</v>
      </c>
    </row>
    <row r="34" spans="2:18">
      <c r="B34" s="82"/>
      <c r="C34" s="88"/>
      <c r="D34" s="4">
        <v>6</v>
      </c>
      <c r="E34" s="5" t="s">
        <v>25</v>
      </c>
      <c r="F34" s="96" t="s">
        <v>26</v>
      </c>
      <c r="G34" s="97"/>
      <c r="H34" s="97"/>
      <c r="I34" s="97"/>
      <c r="J34" s="97"/>
      <c r="K34" s="92"/>
      <c r="L34" s="93"/>
      <c r="M34" s="92"/>
      <c r="N34" s="93"/>
      <c r="O34" s="3">
        <v>9.09</v>
      </c>
      <c r="P34" s="3">
        <v>100</v>
      </c>
      <c r="Q34" s="31">
        <f t="shared" si="0"/>
        <v>100</v>
      </c>
      <c r="R34" t="s">
        <v>264</v>
      </c>
    </row>
    <row r="35" spans="2:18">
      <c r="B35" s="82"/>
      <c r="C35" s="88"/>
      <c r="D35" s="4">
        <v>7</v>
      </c>
      <c r="E35" s="5" t="s">
        <v>25</v>
      </c>
      <c r="F35" s="96" t="s">
        <v>27</v>
      </c>
      <c r="G35" s="97"/>
      <c r="H35" s="97"/>
      <c r="I35" s="97"/>
      <c r="J35" s="97"/>
      <c r="K35" s="92"/>
      <c r="L35" s="93"/>
      <c r="M35" s="92"/>
      <c r="N35" s="93"/>
      <c r="O35" s="3">
        <v>9.09</v>
      </c>
      <c r="P35" s="3">
        <v>90</v>
      </c>
      <c r="Q35" s="31">
        <f t="shared" si="0"/>
        <v>90</v>
      </c>
      <c r="R35" t="s">
        <v>265</v>
      </c>
    </row>
    <row r="36" spans="2:18">
      <c r="B36" s="82"/>
      <c r="C36" s="89"/>
      <c r="D36" s="4">
        <v>8</v>
      </c>
      <c r="E36" s="5" t="s">
        <v>25</v>
      </c>
      <c r="F36" s="96" t="s">
        <v>28</v>
      </c>
      <c r="G36" s="97"/>
      <c r="H36" s="97"/>
      <c r="I36" s="97"/>
      <c r="J36" s="97"/>
      <c r="K36" s="92"/>
      <c r="L36" s="93"/>
      <c r="M36" s="94"/>
      <c r="N36" s="95"/>
      <c r="O36" s="3">
        <v>9.09</v>
      </c>
      <c r="P36" s="3">
        <v>95</v>
      </c>
      <c r="Q36" s="31">
        <f t="shared" si="0"/>
        <v>95</v>
      </c>
      <c r="R36" t="s">
        <v>266</v>
      </c>
    </row>
    <row r="37" spans="2:18" ht="15" customHeight="1">
      <c r="B37" s="82"/>
      <c r="C37" s="87">
        <v>2</v>
      </c>
      <c r="D37" s="10">
        <v>3</v>
      </c>
      <c r="E37" s="74" t="s">
        <v>29</v>
      </c>
      <c r="F37" s="75"/>
      <c r="G37" s="75"/>
      <c r="H37" s="75"/>
      <c r="I37" s="75"/>
      <c r="J37" s="112"/>
      <c r="K37" s="92"/>
      <c r="L37" s="93"/>
      <c r="M37" s="2">
        <f>ROUND(D37/D27*100,2)</f>
        <v>27.27</v>
      </c>
      <c r="N37" s="3">
        <f>ROUND(M37*SUM(P38:P40)/300,2)</f>
        <v>25</v>
      </c>
      <c r="O37" s="38"/>
      <c r="P37" s="42"/>
      <c r="Q37" s="39"/>
    </row>
    <row r="38" spans="2:18">
      <c r="B38" s="82"/>
      <c r="C38" s="88"/>
      <c r="D38" s="4">
        <v>1</v>
      </c>
      <c r="E38" s="5" t="s">
        <v>13</v>
      </c>
      <c r="F38" s="96" t="s">
        <v>30</v>
      </c>
      <c r="G38" s="97"/>
      <c r="H38" s="97"/>
      <c r="I38" s="97"/>
      <c r="J38" s="97"/>
      <c r="K38" s="92"/>
      <c r="L38" s="93"/>
      <c r="M38" s="90"/>
      <c r="N38" s="91"/>
      <c r="O38" s="3">
        <v>9.09</v>
      </c>
      <c r="P38" s="3">
        <v>85</v>
      </c>
      <c r="Q38" s="31">
        <f>P38</f>
        <v>85</v>
      </c>
      <c r="R38" t="s">
        <v>267</v>
      </c>
    </row>
    <row r="39" spans="2:18">
      <c r="B39" s="82"/>
      <c r="C39" s="88"/>
      <c r="D39" s="4">
        <v>2</v>
      </c>
      <c r="E39" s="5" t="s">
        <v>13</v>
      </c>
      <c r="F39" s="96" t="s">
        <v>31</v>
      </c>
      <c r="G39" s="97"/>
      <c r="H39" s="97"/>
      <c r="I39" s="97"/>
      <c r="J39" s="97"/>
      <c r="K39" s="92"/>
      <c r="L39" s="93"/>
      <c r="M39" s="92"/>
      <c r="N39" s="93"/>
      <c r="O39" s="3">
        <v>9.09</v>
      </c>
      <c r="P39" s="3">
        <v>100</v>
      </c>
      <c r="Q39" s="31">
        <f>P39</f>
        <v>100</v>
      </c>
      <c r="R39" t="s">
        <v>268</v>
      </c>
    </row>
    <row r="40" spans="2:18">
      <c r="B40" s="83"/>
      <c r="C40" s="89"/>
      <c r="D40" s="4">
        <v>3</v>
      </c>
      <c r="E40" s="5" t="s">
        <v>13</v>
      </c>
      <c r="F40" s="96" t="s">
        <v>32</v>
      </c>
      <c r="G40" s="97"/>
      <c r="H40" s="97"/>
      <c r="I40" s="97"/>
      <c r="J40" s="97"/>
      <c r="K40" s="94"/>
      <c r="L40" s="95"/>
      <c r="M40" s="94"/>
      <c r="N40" s="95"/>
      <c r="O40" s="3">
        <v>9.09</v>
      </c>
      <c r="P40" s="3">
        <v>90</v>
      </c>
      <c r="Q40" s="31">
        <f>P40</f>
        <v>90</v>
      </c>
      <c r="R40" t="s">
        <v>269</v>
      </c>
    </row>
    <row r="41" spans="2:18" ht="24" customHeight="1">
      <c r="B41" s="32" t="s">
        <v>8</v>
      </c>
      <c r="C41" s="32" t="s">
        <v>9</v>
      </c>
      <c r="D41" s="32" t="s">
        <v>10</v>
      </c>
      <c r="E41" s="53" t="s">
        <v>214</v>
      </c>
      <c r="F41" s="105" t="s">
        <v>212</v>
      </c>
      <c r="G41" s="106"/>
      <c r="H41" s="106"/>
      <c r="I41" s="106"/>
      <c r="J41" s="107"/>
      <c r="K41" s="53" t="s">
        <v>0</v>
      </c>
      <c r="L41" s="53" t="s">
        <v>1</v>
      </c>
      <c r="M41" s="53" t="s">
        <v>2</v>
      </c>
      <c r="N41" s="53" t="s">
        <v>3</v>
      </c>
      <c r="O41" s="53" t="s">
        <v>4</v>
      </c>
      <c r="P41" s="53" t="s">
        <v>5</v>
      </c>
      <c r="Q41" s="54" t="s">
        <v>6</v>
      </c>
    </row>
    <row r="42" spans="2:18">
      <c r="B42" s="81">
        <v>7</v>
      </c>
      <c r="C42" s="8">
        <v>2</v>
      </c>
      <c r="D42" s="1">
        <v>5</v>
      </c>
      <c r="E42" s="84" t="s">
        <v>176</v>
      </c>
      <c r="F42" s="85"/>
      <c r="G42" s="85"/>
      <c r="H42" s="85"/>
      <c r="I42" s="85"/>
      <c r="J42" s="115"/>
      <c r="K42" s="2">
        <f>ROUND(D42/D217*100, 2)</f>
        <v>3.76</v>
      </c>
      <c r="L42" s="2">
        <f>ROUND(N43+N47,2)</f>
        <v>94</v>
      </c>
      <c r="M42" s="72">
        <f>M43+M47</f>
        <v>100</v>
      </c>
      <c r="N42" s="73"/>
      <c r="O42" s="34"/>
      <c r="P42" s="40"/>
      <c r="Q42" s="35"/>
    </row>
    <row r="43" spans="2:18" ht="15" customHeight="1">
      <c r="B43" s="82"/>
      <c r="C43" s="87">
        <v>1</v>
      </c>
      <c r="D43" s="10">
        <v>3</v>
      </c>
      <c r="E43" s="74" t="s">
        <v>33</v>
      </c>
      <c r="F43" s="75"/>
      <c r="G43" s="75"/>
      <c r="H43" s="75"/>
      <c r="I43" s="75"/>
      <c r="J43" s="112"/>
      <c r="K43" s="90"/>
      <c r="L43" s="91"/>
      <c r="M43" s="2">
        <f>ROUND(D43/D42*100,2)</f>
        <v>60</v>
      </c>
      <c r="N43" s="3">
        <f>ROUND(M43*SUM(P44:P46)/300,2)</f>
        <v>55</v>
      </c>
      <c r="O43" s="36"/>
      <c r="P43" s="41"/>
      <c r="Q43" s="37"/>
    </row>
    <row r="44" spans="2:18">
      <c r="B44" s="82"/>
      <c r="C44" s="88"/>
      <c r="D44" s="4">
        <v>1</v>
      </c>
      <c r="E44" s="5" t="s">
        <v>13</v>
      </c>
      <c r="F44" s="96" t="s">
        <v>34</v>
      </c>
      <c r="G44" s="97"/>
      <c r="H44" s="97"/>
      <c r="I44" s="97"/>
      <c r="J44" s="97"/>
      <c r="K44" s="92"/>
      <c r="L44" s="93"/>
      <c r="M44" s="90"/>
      <c r="N44" s="91"/>
      <c r="O44" s="3">
        <v>20</v>
      </c>
      <c r="P44" s="3">
        <v>85</v>
      </c>
      <c r="Q44" s="31">
        <f>P44</f>
        <v>85</v>
      </c>
      <c r="R44" t="s">
        <v>270</v>
      </c>
    </row>
    <row r="45" spans="2:18">
      <c r="B45" s="82"/>
      <c r="C45" s="88"/>
      <c r="D45" s="4">
        <v>2</v>
      </c>
      <c r="E45" s="5" t="s">
        <v>13</v>
      </c>
      <c r="F45" s="96" t="s">
        <v>35</v>
      </c>
      <c r="G45" s="97"/>
      <c r="H45" s="97"/>
      <c r="I45" s="97"/>
      <c r="J45" s="97"/>
      <c r="K45" s="92"/>
      <c r="L45" s="93"/>
      <c r="M45" s="92"/>
      <c r="N45" s="93"/>
      <c r="O45" s="3">
        <v>20</v>
      </c>
      <c r="P45" s="3">
        <v>100</v>
      </c>
      <c r="Q45" s="31">
        <f>P45</f>
        <v>100</v>
      </c>
      <c r="R45" t="s">
        <v>271</v>
      </c>
    </row>
    <row r="46" spans="2:18">
      <c r="B46" s="82"/>
      <c r="C46" s="89"/>
      <c r="D46" s="4">
        <v>3</v>
      </c>
      <c r="E46" s="5" t="s">
        <v>13</v>
      </c>
      <c r="F46" s="96" t="s">
        <v>36</v>
      </c>
      <c r="G46" s="97"/>
      <c r="H46" s="97"/>
      <c r="I46" s="97"/>
      <c r="J46" s="97"/>
      <c r="K46" s="92"/>
      <c r="L46" s="93"/>
      <c r="M46" s="94"/>
      <c r="N46" s="95"/>
      <c r="O46" s="3">
        <v>20</v>
      </c>
      <c r="P46" s="3">
        <v>90</v>
      </c>
      <c r="Q46" s="31">
        <f>P46</f>
        <v>90</v>
      </c>
      <c r="R46" t="s">
        <v>272</v>
      </c>
    </row>
    <row r="47" spans="2:18" ht="15" customHeight="1">
      <c r="B47" s="82"/>
      <c r="C47" s="87">
        <v>2</v>
      </c>
      <c r="D47" s="10">
        <v>2</v>
      </c>
      <c r="E47" s="74" t="s">
        <v>37</v>
      </c>
      <c r="F47" s="75"/>
      <c r="G47" s="75"/>
      <c r="H47" s="75"/>
      <c r="I47" s="75"/>
      <c r="J47" s="112"/>
      <c r="K47" s="92"/>
      <c r="L47" s="93"/>
      <c r="M47" s="2">
        <f>ROUND(D47/D42*100,2)</f>
        <v>40</v>
      </c>
      <c r="N47" s="3">
        <f>ROUND(M47*SUM(P48:P49)/200,2)</f>
        <v>39</v>
      </c>
      <c r="O47" s="38"/>
      <c r="P47" s="42"/>
      <c r="Q47" s="39"/>
    </row>
    <row r="48" spans="2:18">
      <c r="B48" s="82"/>
      <c r="C48" s="88"/>
      <c r="D48" s="4">
        <v>1</v>
      </c>
      <c r="E48" s="5" t="s">
        <v>13</v>
      </c>
      <c r="F48" s="96" t="s">
        <v>38</v>
      </c>
      <c r="G48" s="97"/>
      <c r="H48" s="97"/>
      <c r="I48" s="97"/>
      <c r="J48" s="97"/>
      <c r="K48" s="92"/>
      <c r="L48" s="93"/>
      <c r="M48" s="90"/>
      <c r="N48" s="91"/>
      <c r="O48" s="3">
        <v>20</v>
      </c>
      <c r="P48" s="3">
        <v>95</v>
      </c>
      <c r="Q48" s="31">
        <f>P48</f>
        <v>95</v>
      </c>
      <c r="R48" t="s">
        <v>273</v>
      </c>
    </row>
    <row r="49" spans="2:18">
      <c r="B49" s="83"/>
      <c r="C49" s="89"/>
      <c r="D49" s="4">
        <v>2</v>
      </c>
      <c r="E49" s="5" t="s">
        <v>13</v>
      </c>
      <c r="F49" s="96" t="s">
        <v>39</v>
      </c>
      <c r="G49" s="97"/>
      <c r="H49" s="97"/>
      <c r="I49" s="97"/>
      <c r="J49" s="97"/>
      <c r="K49" s="94"/>
      <c r="L49" s="95"/>
      <c r="M49" s="94"/>
      <c r="N49" s="95"/>
      <c r="O49" s="3">
        <v>20</v>
      </c>
      <c r="P49" s="3">
        <v>100</v>
      </c>
      <c r="Q49" s="31">
        <f>P49</f>
        <v>100</v>
      </c>
      <c r="R49" t="s">
        <v>274</v>
      </c>
    </row>
    <row r="50" spans="2:18">
      <c r="B50" s="81">
        <v>8</v>
      </c>
      <c r="C50" s="8">
        <v>3</v>
      </c>
      <c r="D50" s="1">
        <v>9</v>
      </c>
      <c r="E50" s="84" t="s">
        <v>177</v>
      </c>
      <c r="F50" s="85"/>
      <c r="G50" s="85"/>
      <c r="H50" s="85"/>
      <c r="I50" s="85"/>
      <c r="J50" s="115"/>
      <c r="K50" s="2">
        <f>ROUND(D50/D217*100, 2)</f>
        <v>6.77</v>
      </c>
      <c r="L50" s="2">
        <f>ROUND(N51+N55+N59,1)</f>
        <v>92.2</v>
      </c>
      <c r="M50" s="72">
        <f>ROUND(M51+M55+M59,1)</f>
        <v>100</v>
      </c>
      <c r="N50" s="73"/>
      <c r="O50" s="34"/>
      <c r="P50" s="40"/>
      <c r="Q50" s="35"/>
    </row>
    <row r="51" spans="2:18" ht="15" customHeight="1">
      <c r="B51" s="82"/>
      <c r="C51" s="87">
        <v>1</v>
      </c>
      <c r="D51" s="10">
        <v>3</v>
      </c>
      <c r="E51" s="74" t="s">
        <v>40</v>
      </c>
      <c r="F51" s="75"/>
      <c r="G51" s="75"/>
      <c r="H51" s="75"/>
      <c r="I51" s="75"/>
      <c r="J51" s="112"/>
      <c r="K51" s="90"/>
      <c r="L51" s="91"/>
      <c r="M51" s="2">
        <f>ROUND(D51/D50*100,2)</f>
        <v>33.33</v>
      </c>
      <c r="N51" s="6">
        <f>ROUND(M51*SUM(P52:P54)/300,2)</f>
        <v>32.770000000000003</v>
      </c>
      <c r="O51" s="36"/>
      <c r="P51" s="41"/>
      <c r="Q51" s="37"/>
    </row>
    <row r="52" spans="2:18">
      <c r="B52" s="82"/>
      <c r="C52" s="88"/>
      <c r="D52" s="4">
        <v>1</v>
      </c>
      <c r="E52" s="5" t="s">
        <v>13</v>
      </c>
      <c r="F52" s="96" t="s">
        <v>41</v>
      </c>
      <c r="G52" s="97"/>
      <c r="H52" s="97"/>
      <c r="I52" s="97"/>
      <c r="J52" s="97"/>
      <c r="K52" s="92"/>
      <c r="L52" s="93"/>
      <c r="M52" s="90"/>
      <c r="N52" s="91"/>
      <c r="O52" s="3">
        <v>11.11</v>
      </c>
      <c r="P52" s="3">
        <v>100</v>
      </c>
      <c r="Q52" s="31">
        <f>P52</f>
        <v>100</v>
      </c>
      <c r="R52" t="s">
        <v>275</v>
      </c>
    </row>
    <row r="53" spans="2:18">
      <c r="B53" s="82"/>
      <c r="C53" s="88"/>
      <c r="D53" s="4">
        <v>2</v>
      </c>
      <c r="E53" s="5" t="s">
        <v>13</v>
      </c>
      <c r="F53" s="96" t="s">
        <v>42</v>
      </c>
      <c r="G53" s="97"/>
      <c r="H53" s="97"/>
      <c r="I53" s="97"/>
      <c r="J53" s="97"/>
      <c r="K53" s="92"/>
      <c r="L53" s="93"/>
      <c r="M53" s="92"/>
      <c r="N53" s="93"/>
      <c r="O53" s="3">
        <v>11.11</v>
      </c>
      <c r="P53" s="3">
        <v>95</v>
      </c>
      <c r="Q53" s="31">
        <f>P53</f>
        <v>95</v>
      </c>
      <c r="R53" t="s">
        <v>277</v>
      </c>
    </row>
    <row r="54" spans="2:18">
      <c r="B54" s="82"/>
      <c r="C54" s="89"/>
      <c r="D54" s="4">
        <v>3</v>
      </c>
      <c r="E54" s="5" t="s">
        <v>13</v>
      </c>
      <c r="F54" s="96" t="s">
        <v>43</v>
      </c>
      <c r="G54" s="97"/>
      <c r="H54" s="97"/>
      <c r="I54" s="97"/>
      <c r="J54" s="97"/>
      <c r="K54" s="92"/>
      <c r="L54" s="93"/>
      <c r="M54" s="94"/>
      <c r="N54" s="95"/>
      <c r="O54" s="3">
        <v>11.11</v>
      </c>
      <c r="P54" s="3">
        <v>100</v>
      </c>
      <c r="Q54" s="31">
        <f>P54</f>
        <v>100</v>
      </c>
      <c r="R54" t="s">
        <v>276</v>
      </c>
    </row>
    <row r="55" spans="2:18" ht="15" customHeight="1">
      <c r="B55" s="82"/>
      <c r="C55" s="87">
        <v>2</v>
      </c>
      <c r="D55" s="10">
        <v>3</v>
      </c>
      <c r="E55" s="74" t="s">
        <v>44</v>
      </c>
      <c r="F55" s="75"/>
      <c r="G55" s="75"/>
      <c r="H55" s="75"/>
      <c r="I55" s="75"/>
      <c r="J55" s="112"/>
      <c r="K55" s="92"/>
      <c r="L55" s="93"/>
      <c r="M55" s="2">
        <f>ROUND(D55/D50*100,2)</f>
        <v>33.33</v>
      </c>
      <c r="N55" s="6">
        <f>ROUND(M55*SUM(P56:P58)/300,2)</f>
        <v>32.22</v>
      </c>
      <c r="O55" s="38"/>
      <c r="P55" s="42"/>
      <c r="Q55" s="39"/>
    </row>
    <row r="56" spans="2:18">
      <c r="B56" s="82"/>
      <c r="C56" s="88"/>
      <c r="D56" s="4">
        <v>1</v>
      </c>
      <c r="E56" s="5" t="s">
        <v>13</v>
      </c>
      <c r="F56" s="96" t="s">
        <v>45</v>
      </c>
      <c r="G56" s="97"/>
      <c r="H56" s="97"/>
      <c r="I56" s="97"/>
      <c r="J56" s="97"/>
      <c r="K56" s="92"/>
      <c r="L56" s="93"/>
      <c r="M56" s="90"/>
      <c r="N56" s="91"/>
      <c r="O56" s="3">
        <v>11.11</v>
      </c>
      <c r="P56" s="3">
        <v>95</v>
      </c>
      <c r="Q56" s="31">
        <f>P56</f>
        <v>95</v>
      </c>
      <c r="R56" t="s">
        <v>278</v>
      </c>
    </row>
    <row r="57" spans="2:18">
      <c r="B57" s="82"/>
      <c r="C57" s="88"/>
      <c r="D57" s="4">
        <v>2</v>
      </c>
      <c r="E57" s="5" t="s">
        <v>13</v>
      </c>
      <c r="F57" s="96" t="s">
        <v>46</v>
      </c>
      <c r="G57" s="97"/>
      <c r="H57" s="97"/>
      <c r="I57" s="97"/>
      <c r="J57" s="97"/>
      <c r="K57" s="92"/>
      <c r="L57" s="93"/>
      <c r="M57" s="92"/>
      <c r="N57" s="93"/>
      <c r="O57" s="3">
        <v>11.11</v>
      </c>
      <c r="P57" s="3">
        <v>100</v>
      </c>
      <c r="Q57" s="31">
        <f>P57</f>
        <v>100</v>
      </c>
      <c r="R57" t="s">
        <v>279</v>
      </c>
    </row>
    <row r="58" spans="2:18">
      <c r="B58" s="82"/>
      <c r="C58" s="89"/>
      <c r="D58" s="4">
        <v>3</v>
      </c>
      <c r="E58" s="5" t="s">
        <v>13</v>
      </c>
      <c r="F58" s="96" t="s">
        <v>47</v>
      </c>
      <c r="G58" s="97"/>
      <c r="H58" s="97"/>
      <c r="I58" s="97"/>
      <c r="J58" s="97"/>
      <c r="K58" s="92"/>
      <c r="L58" s="93"/>
      <c r="M58" s="94"/>
      <c r="N58" s="95"/>
      <c r="O58" s="3">
        <v>11.11</v>
      </c>
      <c r="P58" s="3">
        <v>95</v>
      </c>
      <c r="Q58" s="31">
        <f>P58</f>
        <v>95</v>
      </c>
      <c r="R58" t="s">
        <v>280</v>
      </c>
    </row>
    <row r="59" spans="2:18" ht="15" customHeight="1">
      <c r="B59" s="82"/>
      <c r="C59" s="87">
        <v>3</v>
      </c>
      <c r="D59" s="10">
        <v>3</v>
      </c>
      <c r="E59" s="74" t="s">
        <v>48</v>
      </c>
      <c r="F59" s="75"/>
      <c r="G59" s="75"/>
      <c r="H59" s="75"/>
      <c r="I59" s="75"/>
      <c r="J59" s="112"/>
      <c r="K59" s="92"/>
      <c r="L59" s="93"/>
      <c r="M59" s="2">
        <f>ROUND(D59/D50*100,2)</f>
        <v>33.33</v>
      </c>
      <c r="N59" s="6">
        <f>ROUND(M59*SUM(P60:P62)/300,2)</f>
        <v>27.22</v>
      </c>
      <c r="O59" s="38"/>
      <c r="P59" s="42"/>
      <c r="Q59" s="39"/>
    </row>
    <row r="60" spans="2:18">
      <c r="B60" s="82"/>
      <c r="C60" s="88"/>
      <c r="D60" s="4">
        <v>1</v>
      </c>
      <c r="E60" s="5" t="s">
        <v>13</v>
      </c>
      <c r="F60" s="96" t="s">
        <v>49</v>
      </c>
      <c r="G60" s="97"/>
      <c r="H60" s="97"/>
      <c r="I60" s="97"/>
      <c r="J60" s="97"/>
      <c r="K60" s="92"/>
      <c r="L60" s="93"/>
      <c r="M60" s="90"/>
      <c r="N60" s="91"/>
      <c r="O60" s="3">
        <v>11.11</v>
      </c>
      <c r="P60" s="3">
        <v>100</v>
      </c>
      <c r="Q60" s="31">
        <f>P60</f>
        <v>100</v>
      </c>
      <c r="R60" t="s">
        <v>283</v>
      </c>
    </row>
    <row r="61" spans="2:18">
      <c r="B61" s="82"/>
      <c r="C61" s="88"/>
      <c r="D61" s="4">
        <v>2</v>
      </c>
      <c r="E61" s="5" t="s">
        <v>13</v>
      </c>
      <c r="F61" s="96" t="s">
        <v>50</v>
      </c>
      <c r="G61" s="97"/>
      <c r="H61" s="97"/>
      <c r="I61" s="97"/>
      <c r="J61" s="97"/>
      <c r="K61" s="92"/>
      <c r="L61" s="93"/>
      <c r="M61" s="92"/>
      <c r="N61" s="93"/>
      <c r="O61" s="3">
        <v>11.11</v>
      </c>
      <c r="P61" s="3">
        <v>95</v>
      </c>
      <c r="Q61" s="31">
        <v>10010</v>
      </c>
      <c r="R61" t="s">
        <v>282</v>
      </c>
    </row>
    <row r="62" spans="2:18">
      <c r="B62" s="83"/>
      <c r="C62" s="89"/>
      <c r="D62" s="4">
        <v>3</v>
      </c>
      <c r="E62" s="5" t="s">
        <v>13</v>
      </c>
      <c r="F62" s="96" t="s">
        <v>51</v>
      </c>
      <c r="G62" s="97"/>
      <c r="H62" s="97"/>
      <c r="I62" s="97"/>
      <c r="J62" s="97"/>
      <c r="K62" s="94"/>
      <c r="L62" s="95"/>
      <c r="M62" s="94"/>
      <c r="N62" s="95"/>
      <c r="O62" s="3">
        <v>11.11</v>
      </c>
      <c r="P62" s="3">
        <v>50</v>
      </c>
      <c r="Q62" s="31">
        <f>P62</f>
        <v>50</v>
      </c>
      <c r="R62" t="s">
        <v>281</v>
      </c>
    </row>
    <row r="63" spans="2:18" ht="24" customHeight="1">
      <c r="B63" s="55" t="s">
        <v>8</v>
      </c>
      <c r="C63" s="55" t="s">
        <v>9</v>
      </c>
      <c r="D63" s="55" t="s">
        <v>10</v>
      </c>
      <c r="E63" s="53" t="s">
        <v>214</v>
      </c>
      <c r="F63" s="105" t="s">
        <v>212</v>
      </c>
      <c r="G63" s="106"/>
      <c r="H63" s="106"/>
      <c r="I63" s="106"/>
      <c r="J63" s="107"/>
      <c r="K63" s="53" t="s">
        <v>0</v>
      </c>
      <c r="L63" s="53" t="s">
        <v>1</v>
      </c>
      <c r="M63" s="53" t="s">
        <v>2</v>
      </c>
      <c r="N63" s="53" t="s">
        <v>3</v>
      </c>
      <c r="O63" s="53" t="s">
        <v>4</v>
      </c>
      <c r="P63" s="53" t="s">
        <v>5</v>
      </c>
      <c r="Q63" s="54" t="s">
        <v>6</v>
      </c>
    </row>
    <row r="64" spans="2:18">
      <c r="B64" s="121">
        <v>9</v>
      </c>
      <c r="C64" s="8">
        <v>2</v>
      </c>
      <c r="D64" s="1">
        <v>13</v>
      </c>
      <c r="E64" s="84" t="s">
        <v>178</v>
      </c>
      <c r="F64" s="85"/>
      <c r="G64" s="85"/>
      <c r="H64" s="85"/>
      <c r="I64" s="85"/>
      <c r="J64" s="115"/>
      <c r="K64" s="2">
        <f>ROUND(D64/D217*100, 2)</f>
        <v>9.77</v>
      </c>
      <c r="L64" s="2">
        <f>ROUND(N65+N72,2)</f>
        <v>85.39</v>
      </c>
      <c r="M64" s="72">
        <f>ROUND(M65+M72,1)</f>
        <v>100</v>
      </c>
      <c r="N64" s="73"/>
      <c r="O64" s="34"/>
      <c r="P64" s="40"/>
      <c r="Q64" s="35"/>
    </row>
    <row r="65" spans="2:18" ht="15" customHeight="1">
      <c r="B65" s="122"/>
      <c r="C65" s="87">
        <v>1</v>
      </c>
      <c r="D65" s="10">
        <v>6</v>
      </c>
      <c r="E65" s="74" t="s">
        <v>52</v>
      </c>
      <c r="F65" s="75"/>
      <c r="G65" s="75"/>
      <c r="H65" s="75"/>
      <c r="I65" s="75"/>
      <c r="J65" s="112"/>
      <c r="K65" s="90"/>
      <c r="L65" s="91"/>
      <c r="M65" s="2">
        <f>ROUND(D65/D64*100,2)</f>
        <v>46.15</v>
      </c>
      <c r="N65" s="6">
        <f>ROUND(M65*SUM(P66:P71)/600,2)</f>
        <v>44.23</v>
      </c>
      <c r="O65" s="36"/>
      <c r="P65" s="41"/>
      <c r="Q65" s="37"/>
    </row>
    <row r="66" spans="2:18">
      <c r="B66" s="122"/>
      <c r="C66" s="88"/>
      <c r="D66" s="4">
        <v>1</v>
      </c>
      <c r="E66" s="5" t="s">
        <v>13</v>
      </c>
      <c r="F66" s="96" t="s">
        <v>53</v>
      </c>
      <c r="G66" s="97"/>
      <c r="H66" s="97"/>
      <c r="I66" s="97"/>
      <c r="J66" s="97"/>
      <c r="K66" s="92"/>
      <c r="L66" s="93"/>
      <c r="M66" s="90"/>
      <c r="N66" s="91"/>
      <c r="O66" s="3">
        <v>7.69</v>
      </c>
      <c r="P66" s="3">
        <v>100</v>
      </c>
      <c r="Q66" s="31">
        <f t="shared" ref="Q66:Q71" si="1">P66</f>
        <v>100</v>
      </c>
    </row>
    <row r="67" spans="2:18">
      <c r="B67" s="122"/>
      <c r="C67" s="88"/>
      <c r="D67" s="4">
        <v>2</v>
      </c>
      <c r="E67" s="5" t="s">
        <v>13</v>
      </c>
      <c r="F67" s="96" t="s">
        <v>54</v>
      </c>
      <c r="G67" s="97"/>
      <c r="H67" s="97"/>
      <c r="I67" s="97"/>
      <c r="J67" s="97"/>
      <c r="K67" s="92"/>
      <c r="L67" s="93"/>
      <c r="M67" s="92"/>
      <c r="N67" s="93"/>
      <c r="O67" s="3">
        <v>7.69</v>
      </c>
      <c r="P67" s="3">
        <v>90</v>
      </c>
      <c r="Q67" s="31">
        <f t="shared" si="1"/>
        <v>90</v>
      </c>
    </row>
    <row r="68" spans="2:18">
      <c r="B68" s="122"/>
      <c r="C68" s="88"/>
      <c r="D68" s="4">
        <v>3</v>
      </c>
      <c r="E68" s="5" t="s">
        <v>13</v>
      </c>
      <c r="F68" s="96" t="s">
        <v>55</v>
      </c>
      <c r="G68" s="97"/>
      <c r="H68" s="97"/>
      <c r="I68" s="97"/>
      <c r="J68" s="97"/>
      <c r="K68" s="92"/>
      <c r="L68" s="93"/>
      <c r="M68" s="92"/>
      <c r="N68" s="93"/>
      <c r="O68" s="3">
        <v>7.69</v>
      </c>
      <c r="P68" s="3">
        <v>95</v>
      </c>
      <c r="Q68" s="31">
        <f t="shared" si="1"/>
        <v>95</v>
      </c>
      <c r="R68" t="s">
        <v>284</v>
      </c>
    </row>
    <row r="69" spans="2:18">
      <c r="B69" s="122"/>
      <c r="C69" s="88"/>
      <c r="D69" s="4">
        <v>4</v>
      </c>
      <c r="E69" s="5" t="s">
        <v>13</v>
      </c>
      <c r="F69" s="96" t="s">
        <v>56</v>
      </c>
      <c r="G69" s="97"/>
      <c r="H69" s="97"/>
      <c r="I69" s="97"/>
      <c r="J69" s="97"/>
      <c r="K69" s="92"/>
      <c r="L69" s="93"/>
      <c r="M69" s="92"/>
      <c r="N69" s="93"/>
      <c r="O69" s="3">
        <v>7.69</v>
      </c>
      <c r="P69" s="3">
        <v>95</v>
      </c>
      <c r="Q69" s="31">
        <f t="shared" si="1"/>
        <v>95</v>
      </c>
      <c r="R69" t="s">
        <v>285</v>
      </c>
    </row>
    <row r="70" spans="2:18">
      <c r="B70" s="122"/>
      <c r="C70" s="88"/>
      <c r="D70" s="4">
        <v>5</v>
      </c>
      <c r="E70" s="5" t="s">
        <v>13</v>
      </c>
      <c r="F70" s="96" t="s">
        <v>57</v>
      </c>
      <c r="G70" s="97"/>
      <c r="H70" s="97"/>
      <c r="I70" s="97"/>
      <c r="J70" s="97"/>
      <c r="K70" s="92"/>
      <c r="L70" s="93"/>
      <c r="M70" s="92"/>
      <c r="N70" s="93"/>
      <c r="O70" s="3">
        <v>7.69</v>
      </c>
      <c r="P70" s="3">
        <v>100</v>
      </c>
      <c r="Q70" s="31">
        <f t="shared" si="1"/>
        <v>100</v>
      </c>
      <c r="R70" t="s">
        <v>286</v>
      </c>
    </row>
    <row r="71" spans="2:18">
      <c r="B71" s="122"/>
      <c r="C71" s="89"/>
      <c r="D71" s="4">
        <v>6</v>
      </c>
      <c r="E71" s="5" t="s">
        <v>25</v>
      </c>
      <c r="F71" s="96" t="s">
        <v>58</v>
      </c>
      <c r="G71" s="97"/>
      <c r="H71" s="97"/>
      <c r="I71" s="97"/>
      <c r="J71" s="97"/>
      <c r="K71" s="92"/>
      <c r="L71" s="93"/>
      <c r="M71" s="94"/>
      <c r="N71" s="95"/>
      <c r="O71" s="3">
        <v>7.69</v>
      </c>
      <c r="P71" s="3">
        <v>95</v>
      </c>
      <c r="Q71" s="31">
        <f t="shared" si="1"/>
        <v>95</v>
      </c>
    </row>
    <row r="72" spans="2:18" ht="15" customHeight="1">
      <c r="B72" s="122"/>
      <c r="C72" s="87">
        <v>2</v>
      </c>
      <c r="D72" s="10">
        <v>7</v>
      </c>
      <c r="E72" s="74" t="s">
        <v>59</v>
      </c>
      <c r="F72" s="75"/>
      <c r="G72" s="75"/>
      <c r="H72" s="75"/>
      <c r="I72" s="75"/>
      <c r="J72" s="112"/>
      <c r="K72" s="92"/>
      <c r="L72" s="93"/>
      <c r="M72" s="2">
        <f>ROUND(D72/D64*100,2)</f>
        <v>53.85</v>
      </c>
      <c r="N72" s="3">
        <f>ROUND(M72*SUM(P73:P79)/700,2)</f>
        <v>41.16</v>
      </c>
      <c r="O72" s="38"/>
      <c r="P72" s="42"/>
      <c r="Q72" s="39"/>
    </row>
    <row r="73" spans="2:18">
      <c r="B73" s="122"/>
      <c r="C73" s="88"/>
      <c r="D73" s="4">
        <v>1</v>
      </c>
      <c r="E73" s="5" t="s">
        <v>13</v>
      </c>
      <c r="F73" s="96" t="s">
        <v>60</v>
      </c>
      <c r="G73" s="97"/>
      <c r="H73" s="97"/>
      <c r="I73" s="97"/>
      <c r="J73" s="97"/>
      <c r="K73" s="92"/>
      <c r="L73" s="93"/>
      <c r="M73" s="90"/>
      <c r="N73" s="91"/>
      <c r="O73" s="3">
        <v>7.69</v>
      </c>
      <c r="P73" s="3">
        <v>100</v>
      </c>
      <c r="Q73" s="31">
        <f>P73</f>
        <v>100</v>
      </c>
      <c r="R73" t="s">
        <v>287</v>
      </c>
    </row>
    <row r="74" spans="2:18">
      <c r="B74" s="122"/>
      <c r="C74" s="88"/>
      <c r="D74" s="4">
        <v>2</v>
      </c>
      <c r="E74" s="5" t="s">
        <v>13</v>
      </c>
      <c r="F74" s="96" t="s">
        <v>61</v>
      </c>
      <c r="G74" s="97"/>
      <c r="H74" s="97"/>
      <c r="I74" s="97"/>
      <c r="J74" s="97"/>
      <c r="K74" s="92"/>
      <c r="L74" s="93"/>
      <c r="M74" s="92"/>
      <c r="N74" s="93"/>
      <c r="O74" s="3">
        <v>7.69</v>
      </c>
      <c r="P74" s="3">
        <v>95</v>
      </c>
      <c r="Q74" s="31">
        <f t="shared" ref="Q74:Q79" si="2">P74</f>
        <v>95</v>
      </c>
    </row>
    <row r="75" spans="2:18">
      <c r="B75" s="122"/>
      <c r="C75" s="88"/>
      <c r="D75" s="4">
        <v>3</v>
      </c>
      <c r="E75" s="5" t="s">
        <v>13</v>
      </c>
      <c r="F75" s="96" t="s">
        <v>62</v>
      </c>
      <c r="G75" s="97"/>
      <c r="H75" s="97"/>
      <c r="I75" s="97"/>
      <c r="J75" s="97"/>
      <c r="K75" s="92"/>
      <c r="L75" s="93"/>
      <c r="M75" s="92"/>
      <c r="N75" s="93"/>
      <c r="O75" s="3">
        <v>7.69</v>
      </c>
      <c r="P75" s="3">
        <v>80</v>
      </c>
      <c r="Q75" s="31">
        <f t="shared" si="2"/>
        <v>80</v>
      </c>
      <c r="R75" t="s">
        <v>288</v>
      </c>
    </row>
    <row r="76" spans="2:18">
      <c r="B76" s="122"/>
      <c r="C76" s="88"/>
      <c r="D76" s="4">
        <v>4</v>
      </c>
      <c r="E76" s="5" t="s">
        <v>13</v>
      </c>
      <c r="F76" s="96" t="s">
        <v>63</v>
      </c>
      <c r="G76" s="97"/>
      <c r="H76" s="97"/>
      <c r="I76" s="97"/>
      <c r="J76" s="97"/>
      <c r="K76" s="92"/>
      <c r="L76" s="93"/>
      <c r="M76" s="92"/>
      <c r="N76" s="93"/>
      <c r="O76" s="3">
        <v>7.69</v>
      </c>
      <c r="P76" s="3">
        <v>90</v>
      </c>
      <c r="Q76" s="31">
        <f t="shared" si="2"/>
        <v>90</v>
      </c>
      <c r="R76" t="s">
        <v>289</v>
      </c>
    </row>
    <row r="77" spans="2:18">
      <c r="B77" s="122"/>
      <c r="C77" s="88"/>
      <c r="D77" s="4">
        <v>5</v>
      </c>
      <c r="E77" s="5" t="s">
        <v>13</v>
      </c>
      <c r="F77" s="96" t="s">
        <v>64</v>
      </c>
      <c r="G77" s="97"/>
      <c r="H77" s="97"/>
      <c r="I77" s="97"/>
      <c r="J77" s="97"/>
      <c r="K77" s="92"/>
      <c r="L77" s="93"/>
      <c r="M77" s="92"/>
      <c r="N77" s="93"/>
      <c r="O77" s="3">
        <v>7.69</v>
      </c>
      <c r="P77" s="3">
        <v>80</v>
      </c>
      <c r="Q77" s="31">
        <f t="shared" si="2"/>
        <v>80</v>
      </c>
    </row>
    <row r="78" spans="2:18">
      <c r="B78" s="122"/>
      <c r="C78" s="88"/>
      <c r="D78" s="4">
        <v>6</v>
      </c>
      <c r="E78" s="5" t="s">
        <v>13</v>
      </c>
      <c r="F78" s="96" t="s">
        <v>65</v>
      </c>
      <c r="G78" s="97"/>
      <c r="H78" s="97"/>
      <c r="I78" s="97"/>
      <c r="J78" s="97"/>
      <c r="K78" s="92"/>
      <c r="L78" s="93"/>
      <c r="M78" s="92"/>
      <c r="N78" s="93"/>
      <c r="O78" s="3">
        <v>7.69</v>
      </c>
      <c r="P78" s="3">
        <v>90</v>
      </c>
      <c r="Q78" s="31">
        <f t="shared" si="2"/>
        <v>90</v>
      </c>
    </row>
    <row r="79" spans="2:18">
      <c r="B79" s="123"/>
      <c r="C79" s="89"/>
      <c r="D79" s="4">
        <v>7</v>
      </c>
      <c r="E79" s="5" t="s">
        <v>13</v>
      </c>
      <c r="F79" s="96" t="s">
        <v>66</v>
      </c>
      <c r="G79" s="97"/>
      <c r="H79" s="97"/>
      <c r="I79" s="97"/>
      <c r="J79" s="97"/>
      <c r="K79" s="94"/>
      <c r="L79" s="95"/>
      <c r="M79" s="94"/>
      <c r="N79" s="95"/>
      <c r="O79" s="3">
        <v>7.69</v>
      </c>
      <c r="P79" s="3">
        <v>0</v>
      </c>
      <c r="Q79" s="31">
        <f t="shared" si="2"/>
        <v>0</v>
      </c>
      <c r="R79" t="s">
        <v>290</v>
      </c>
    </row>
    <row r="80" spans="2:18" ht="21" customHeight="1">
      <c r="B80" s="32" t="s">
        <v>8</v>
      </c>
      <c r="C80" s="32" t="s">
        <v>9</v>
      </c>
      <c r="D80" s="55" t="s">
        <v>10</v>
      </c>
      <c r="E80" s="53" t="s">
        <v>214</v>
      </c>
      <c r="F80" s="105" t="s">
        <v>212</v>
      </c>
      <c r="G80" s="106"/>
      <c r="H80" s="106"/>
      <c r="I80" s="106"/>
      <c r="J80" s="107"/>
      <c r="K80" s="53" t="s">
        <v>0</v>
      </c>
      <c r="L80" s="53" t="s">
        <v>1</v>
      </c>
      <c r="M80" s="53" t="s">
        <v>2</v>
      </c>
      <c r="N80" s="53" t="s">
        <v>3</v>
      </c>
      <c r="O80" s="53" t="s">
        <v>4</v>
      </c>
      <c r="P80" s="53" t="s">
        <v>5</v>
      </c>
      <c r="Q80" s="54" t="s">
        <v>6</v>
      </c>
    </row>
    <row r="81" spans="2:18">
      <c r="B81" s="68">
        <v>10</v>
      </c>
      <c r="C81" s="8">
        <v>10</v>
      </c>
      <c r="D81" s="1">
        <f>D82+D87+D91+D94+D97+D99+D102+D107+D113+D117</f>
        <v>32</v>
      </c>
      <c r="E81" s="84" t="s">
        <v>179</v>
      </c>
      <c r="F81" s="85"/>
      <c r="G81" s="85"/>
      <c r="H81" s="85"/>
      <c r="I81" s="85"/>
      <c r="J81" s="115"/>
      <c r="K81" s="2">
        <f>ROUND(D81/D217*100, 2)</f>
        <v>24.06</v>
      </c>
      <c r="L81" s="2">
        <f>ROUND(N82+N87+N91+N94+N97+N99+N102+N107+N113+N117,1)</f>
        <v>91.3</v>
      </c>
      <c r="M81" s="116">
        <f>ROUND(M82+M87+M91+M94+M97+M99+M102+M107+M113+M117,1)</f>
        <v>100</v>
      </c>
      <c r="N81" s="117"/>
      <c r="O81" s="46"/>
      <c r="P81" s="51"/>
      <c r="Q81" s="47"/>
    </row>
    <row r="82" spans="2:18" ht="15" customHeight="1">
      <c r="B82" s="69"/>
      <c r="C82" s="87">
        <v>1</v>
      </c>
      <c r="D82" s="10">
        <v>4</v>
      </c>
      <c r="E82" s="74" t="s">
        <v>67</v>
      </c>
      <c r="F82" s="75"/>
      <c r="G82" s="75"/>
      <c r="H82" s="75"/>
      <c r="I82" s="75"/>
      <c r="J82" s="112"/>
      <c r="K82" s="108"/>
      <c r="L82" s="109"/>
      <c r="M82" s="2">
        <f>ROUND(D82/D81*100,2)</f>
        <v>12.5</v>
      </c>
      <c r="N82" s="3">
        <f>ROUND(M82*SUM(P83:P86)/400,2)</f>
        <v>11.88</v>
      </c>
      <c r="O82" s="48"/>
      <c r="P82" s="50"/>
      <c r="Q82" s="49"/>
    </row>
    <row r="83" spans="2:18">
      <c r="B83" s="69"/>
      <c r="C83" s="88"/>
      <c r="D83" s="4">
        <v>1</v>
      </c>
      <c r="E83" s="5" t="s">
        <v>13</v>
      </c>
      <c r="F83" s="96" t="s">
        <v>68</v>
      </c>
      <c r="G83" s="97"/>
      <c r="H83" s="97"/>
      <c r="I83" s="97"/>
      <c r="J83" s="97"/>
      <c r="K83" s="113"/>
      <c r="L83" s="114"/>
      <c r="M83" s="108"/>
      <c r="N83" s="109"/>
      <c r="O83" s="3">
        <v>3.125</v>
      </c>
      <c r="P83" s="3">
        <v>100</v>
      </c>
      <c r="Q83" s="31">
        <f>P83</f>
        <v>100</v>
      </c>
    </row>
    <row r="84" spans="2:18">
      <c r="B84" s="69"/>
      <c r="C84" s="88"/>
      <c r="D84" s="4">
        <v>2</v>
      </c>
      <c r="E84" s="5" t="s">
        <v>13</v>
      </c>
      <c r="F84" s="96" t="s">
        <v>69</v>
      </c>
      <c r="G84" s="97"/>
      <c r="H84" s="97"/>
      <c r="I84" s="97"/>
      <c r="J84" s="97"/>
      <c r="K84" s="113"/>
      <c r="L84" s="114"/>
      <c r="M84" s="113"/>
      <c r="N84" s="114"/>
      <c r="O84" s="3">
        <v>3.125</v>
      </c>
      <c r="P84" s="3">
        <v>90</v>
      </c>
      <c r="Q84" s="31">
        <f>P84</f>
        <v>90</v>
      </c>
    </row>
    <row r="85" spans="2:18">
      <c r="B85" s="69"/>
      <c r="C85" s="88"/>
      <c r="D85" s="4">
        <v>3</v>
      </c>
      <c r="E85" s="65" t="s">
        <v>13</v>
      </c>
      <c r="F85" s="96" t="s">
        <v>70</v>
      </c>
      <c r="G85" s="97"/>
      <c r="H85" s="97"/>
      <c r="I85" s="97"/>
      <c r="J85" s="97"/>
      <c r="K85" s="113"/>
      <c r="L85" s="114"/>
      <c r="M85" s="113"/>
      <c r="N85" s="114"/>
      <c r="O85" s="3">
        <v>3.125</v>
      </c>
      <c r="P85" s="3">
        <v>100</v>
      </c>
      <c r="Q85" s="31">
        <f>P85</f>
        <v>100</v>
      </c>
    </row>
    <row r="86" spans="2:18">
      <c r="B86" s="69"/>
      <c r="C86" s="89"/>
      <c r="D86" s="4">
        <v>4</v>
      </c>
      <c r="E86" s="5" t="s">
        <v>13</v>
      </c>
      <c r="F86" s="96" t="s">
        <v>71</v>
      </c>
      <c r="G86" s="97"/>
      <c r="H86" s="97"/>
      <c r="I86" s="97"/>
      <c r="J86" s="97"/>
      <c r="K86" s="113"/>
      <c r="L86" s="114"/>
      <c r="M86" s="110"/>
      <c r="N86" s="111"/>
      <c r="O86" s="3">
        <v>3.125</v>
      </c>
      <c r="P86" s="3">
        <v>90</v>
      </c>
      <c r="Q86" s="31">
        <f>P86</f>
        <v>90</v>
      </c>
    </row>
    <row r="87" spans="2:18" ht="15" customHeight="1">
      <c r="B87" s="69"/>
      <c r="C87" s="87">
        <v>2</v>
      </c>
      <c r="D87" s="10">
        <v>3</v>
      </c>
      <c r="E87" s="74" t="s">
        <v>72</v>
      </c>
      <c r="F87" s="75"/>
      <c r="G87" s="75"/>
      <c r="H87" s="75"/>
      <c r="I87" s="75"/>
      <c r="J87" s="112"/>
      <c r="K87" s="113"/>
      <c r="L87" s="114"/>
      <c r="M87" s="2">
        <f>ROUND(D87/D81*100,2)</f>
        <v>9.3800000000000008</v>
      </c>
      <c r="N87" s="3">
        <f>ROUND(M87*SUM(P88:P90)/300,2)</f>
        <v>9.07</v>
      </c>
      <c r="O87" s="43"/>
      <c r="P87" s="44"/>
      <c r="Q87" s="45"/>
    </row>
    <row r="88" spans="2:18">
      <c r="B88" s="69"/>
      <c r="C88" s="88"/>
      <c r="D88" s="4">
        <v>1</v>
      </c>
      <c r="E88" s="5" t="s">
        <v>25</v>
      </c>
      <c r="F88" s="96" t="s">
        <v>73</v>
      </c>
      <c r="G88" s="97"/>
      <c r="H88" s="97"/>
      <c r="I88" s="97"/>
      <c r="J88" s="97"/>
      <c r="K88" s="113"/>
      <c r="L88" s="114"/>
      <c r="M88" s="108"/>
      <c r="N88" s="109"/>
      <c r="O88" s="3">
        <v>3.12</v>
      </c>
      <c r="P88" s="3">
        <v>100</v>
      </c>
      <c r="Q88" s="31">
        <f>P88</f>
        <v>100</v>
      </c>
      <c r="R88" t="s">
        <v>291</v>
      </c>
    </row>
    <row r="89" spans="2:18">
      <c r="B89" s="69"/>
      <c r="C89" s="88"/>
      <c r="D89" s="4">
        <v>2</v>
      </c>
      <c r="E89" s="5" t="s">
        <v>25</v>
      </c>
      <c r="F89" s="96" t="s">
        <v>74</v>
      </c>
      <c r="G89" s="97"/>
      <c r="H89" s="97"/>
      <c r="I89" s="97"/>
      <c r="J89" s="97"/>
      <c r="K89" s="113"/>
      <c r="L89" s="114"/>
      <c r="M89" s="113"/>
      <c r="N89" s="114"/>
      <c r="O89" s="3">
        <v>3.12</v>
      </c>
      <c r="P89" s="3">
        <v>95</v>
      </c>
      <c r="Q89" s="31">
        <f>P89</f>
        <v>95</v>
      </c>
      <c r="R89" t="s">
        <v>292</v>
      </c>
    </row>
    <row r="90" spans="2:18">
      <c r="B90" s="69"/>
      <c r="C90" s="89"/>
      <c r="D90" s="4">
        <v>3</v>
      </c>
      <c r="E90" s="5" t="s">
        <v>25</v>
      </c>
      <c r="F90" s="96" t="s">
        <v>75</v>
      </c>
      <c r="G90" s="97"/>
      <c r="H90" s="97"/>
      <c r="I90" s="97"/>
      <c r="J90" s="97"/>
      <c r="K90" s="113"/>
      <c r="L90" s="114"/>
      <c r="M90" s="110"/>
      <c r="N90" s="111"/>
      <c r="O90" s="3">
        <v>3.12</v>
      </c>
      <c r="P90" s="3">
        <v>95</v>
      </c>
      <c r="Q90" s="31">
        <v>0</v>
      </c>
    </row>
    <row r="91" spans="2:18" ht="15" customHeight="1">
      <c r="B91" s="69"/>
      <c r="C91" s="87">
        <v>3</v>
      </c>
      <c r="D91" s="10">
        <v>2</v>
      </c>
      <c r="E91" s="74" t="s">
        <v>76</v>
      </c>
      <c r="F91" s="75"/>
      <c r="G91" s="75"/>
      <c r="H91" s="75"/>
      <c r="I91" s="75"/>
      <c r="J91" s="112"/>
      <c r="K91" s="113"/>
      <c r="L91" s="114"/>
      <c r="M91" s="2">
        <f>ROUND(D91/D81*100,2)</f>
        <v>6.25</v>
      </c>
      <c r="N91" s="6">
        <f>ROUND(M91*SUM(P92:P93)/200,2)</f>
        <v>5.94</v>
      </c>
      <c r="O91" s="43"/>
      <c r="P91" s="44"/>
      <c r="Q91" s="45"/>
    </row>
    <row r="92" spans="2:18">
      <c r="B92" s="69"/>
      <c r="C92" s="88"/>
      <c r="D92" s="4">
        <v>1</v>
      </c>
      <c r="E92" s="5" t="s">
        <v>13</v>
      </c>
      <c r="F92" s="96" t="s">
        <v>77</v>
      </c>
      <c r="G92" s="97"/>
      <c r="H92" s="97"/>
      <c r="I92" s="97"/>
      <c r="J92" s="97"/>
      <c r="K92" s="113"/>
      <c r="L92" s="114"/>
      <c r="M92" s="108"/>
      <c r="N92" s="109"/>
      <c r="O92" s="3">
        <v>3.125</v>
      </c>
      <c r="P92" s="3">
        <v>100</v>
      </c>
      <c r="Q92" s="31">
        <f>P92</f>
        <v>100</v>
      </c>
      <c r="R92" t="s">
        <v>293</v>
      </c>
    </row>
    <row r="93" spans="2:18">
      <c r="B93" s="69"/>
      <c r="C93" s="89"/>
      <c r="D93" s="4">
        <v>2</v>
      </c>
      <c r="E93" s="5" t="s">
        <v>13</v>
      </c>
      <c r="F93" s="96" t="s">
        <v>78</v>
      </c>
      <c r="G93" s="97"/>
      <c r="H93" s="97"/>
      <c r="I93" s="97"/>
      <c r="J93" s="97"/>
      <c r="K93" s="113"/>
      <c r="L93" s="114"/>
      <c r="M93" s="110"/>
      <c r="N93" s="111"/>
      <c r="O93" s="3">
        <v>3.125</v>
      </c>
      <c r="P93" s="3">
        <v>90</v>
      </c>
      <c r="Q93" s="31">
        <f>P93</f>
        <v>90</v>
      </c>
      <c r="R93" t="s">
        <v>294</v>
      </c>
    </row>
    <row r="94" spans="2:18" ht="15" customHeight="1">
      <c r="B94" s="69"/>
      <c r="C94" s="87">
        <v>4</v>
      </c>
      <c r="D94" s="10">
        <v>2</v>
      </c>
      <c r="E94" s="74" t="s">
        <v>79</v>
      </c>
      <c r="F94" s="75"/>
      <c r="G94" s="75"/>
      <c r="H94" s="75"/>
      <c r="I94" s="75"/>
      <c r="J94" s="112"/>
      <c r="K94" s="113"/>
      <c r="L94" s="114"/>
      <c r="M94" s="2">
        <f>ROUND(D94/D81*100,2)</f>
        <v>6.25</v>
      </c>
      <c r="N94" s="6">
        <f>ROUND(M94*SUM(P95:P96)/200,2)</f>
        <v>3.13</v>
      </c>
      <c r="O94" s="43"/>
      <c r="P94" s="44"/>
      <c r="Q94" s="45"/>
    </row>
    <row r="95" spans="2:18">
      <c r="B95" s="69"/>
      <c r="C95" s="88"/>
      <c r="D95" s="4">
        <v>1</v>
      </c>
      <c r="E95" s="5" t="s">
        <v>13</v>
      </c>
      <c r="F95" s="96" t="s">
        <v>80</v>
      </c>
      <c r="G95" s="97"/>
      <c r="H95" s="97"/>
      <c r="I95" s="97"/>
      <c r="J95" s="97"/>
      <c r="K95" s="113"/>
      <c r="L95" s="114"/>
      <c r="M95" s="108"/>
      <c r="N95" s="109"/>
      <c r="O95" s="3">
        <v>3.125</v>
      </c>
      <c r="P95" s="3">
        <v>100</v>
      </c>
      <c r="Q95" s="31">
        <f>P95</f>
        <v>100</v>
      </c>
      <c r="R95" t="s">
        <v>295</v>
      </c>
    </row>
    <row r="96" spans="2:18">
      <c r="B96" s="69"/>
      <c r="C96" s="89"/>
      <c r="D96" s="4">
        <v>2</v>
      </c>
      <c r="E96" s="5" t="s">
        <v>13</v>
      </c>
      <c r="F96" s="96" t="s">
        <v>81</v>
      </c>
      <c r="G96" s="97"/>
      <c r="H96" s="97"/>
      <c r="I96" s="97"/>
      <c r="J96" s="97"/>
      <c r="K96" s="113"/>
      <c r="L96" s="114"/>
      <c r="M96" s="110"/>
      <c r="N96" s="111"/>
      <c r="O96" s="3">
        <v>3.125</v>
      </c>
      <c r="P96" s="3"/>
      <c r="Q96" s="31">
        <f>P96</f>
        <v>0</v>
      </c>
    </row>
    <row r="97" spans="2:18" ht="15" customHeight="1">
      <c r="B97" s="69"/>
      <c r="C97" s="87">
        <v>5</v>
      </c>
      <c r="D97" s="10">
        <v>1</v>
      </c>
      <c r="E97" s="74" t="s">
        <v>181</v>
      </c>
      <c r="F97" s="75"/>
      <c r="G97" s="75"/>
      <c r="H97" s="75"/>
      <c r="I97" s="75"/>
      <c r="J97" s="112"/>
      <c r="K97" s="113"/>
      <c r="L97" s="114"/>
      <c r="M97" s="2">
        <f>ROUND(D97/D81*100,2)</f>
        <v>3.13</v>
      </c>
      <c r="N97" s="6">
        <f>ROUND(M97*SUM(P98)/100,2)</f>
        <v>2.97</v>
      </c>
      <c r="O97" s="43"/>
      <c r="P97" s="44"/>
      <c r="Q97" s="45"/>
    </row>
    <row r="98" spans="2:18">
      <c r="B98" s="69"/>
      <c r="C98" s="89"/>
      <c r="D98" s="4">
        <v>1</v>
      </c>
      <c r="E98" s="5" t="s">
        <v>13</v>
      </c>
      <c r="F98" s="96" t="s">
        <v>182</v>
      </c>
      <c r="G98" s="97"/>
      <c r="H98" s="97"/>
      <c r="I98" s="97"/>
      <c r="J98" s="97"/>
      <c r="K98" s="113"/>
      <c r="L98" s="114"/>
      <c r="M98" s="116"/>
      <c r="N98" s="117"/>
      <c r="O98" s="3">
        <v>3.13</v>
      </c>
      <c r="P98" s="3">
        <v>95</v>
      </c>
      <c r="Q98" s="31">
        <f>P98</f>
        <v>95</v>
      </c>
      <c r="R98" t="s">
        <v>296</v>
      </c>
    </row>
    <row r="99" spans="2:18" ht="15" customHeight="1">
      <c r="B99" s="69"/>
      <c r="C99" s="87">
        <v>6</v>
      </c>
      <c r="D99" s="10">
        <v>2</v>
      </c>
      <c r="E99" s="74" t="s">
        <v>82</v>
      </c>
      <c r="F99" s="75"/>
      <c r="G99" s="75"/>
      <c r="H99" s="75"/>
      <c r="I99" s="75"/>
      <c r="J99" s="112"/>
      <c r="K99" s="113"/>
      <c r="L99" s="114"/>
      <c r="M99" s="2">
        <f>ROUND(D99/D81*100,2)</f>
        <v>6.25</v>
      </c>
      <c r="N99" s="6">
        <f>ROUND(M99*SUM(Q100:Q101)/200,2)</f>
        <v>6.25</v>
      </c>
      <c r="O99" s="43"/>
      <c r="P99" s="44"/>
      <c r="Q99" s="45"/>
    </row>
    <row r="100" spans="2:18">
      <c r="B100" s="69"/>
      <c r="C100" s="88"/>
      <c r="D100" s="4">
        <v>1</v>
      </c>
      <c r="E100" s="5" t="s">
        <v>13</v>
      </c>
      <c r="F100" s="96" t="s">
        <v>83</v>
      </c>
      <c r="G100" s="97"/>
      <c r="H100" s="97"/>
      <c r="I100" s="97"/>
      <c r="J100" s="97"/>
      <c r="K100" s="113"/>
      <c r="L100" s="114"/>
      <c r="M100" s="108"/>
      <c r="N100" s="109"/>
      <c r="O100" s="3">
        <v>3.125</v>
      </c>
      <c r="P100" s="3">
        <v>100</v>
      </c>
      <c r="Q100" s="31">
        <f>P100</f>
        <v>100</v>
      </c>
    </row>
    <row r="101" spans="2:18">
      <c r="B101" s="69"/>
      <c r="C101" s="89"/>
      <c r="D101" s="4">
        <v>2</v>
      </c>
      <c r="E101" s="5" t="s">
        <v>13</v>
      </c>
      <c r="F101" s="96" t="s">
        <v>84</v>
      </c>
      <c r="G101" s="97"/>
      <c r="H101" s="97"/>
      <c r="I101" s="97"/>
      <c r="J101" s="97"/>
      <c r="K101" s="113"/>
      <c r="L101" s="114"/>
      <c r="M101" s="110"/>
      <c r="N101" s="111"/>
      <c r="O101" s="3">
        <v>3.125</v>
      </c>
      <c r="P101" s="3">
        <v>100</v>
      </c>
      <c r="Q101" s="31">
        <f>P101</f>
        <v>100</v>
      </c>
    </row>
    <row r="102" spans="2:18" ht="15" customHeight="1">
      <c r="B102" s="69"/>
      <c r="C102" s="87">
        <v>7</v>
      </c>
      <c r="D102" s="10">
        <v>4</v>
      </c>
      <c r="E102" s="74" t="s">
        <v>183</v>
      </c>
      <c r="F102" s="75"/>
      <c r="G102" s="75"/>
      <c r="H102" s="75"/>
      <c r="I102" s="75"/>
      <c r="J102" s="112"/>
      <c r="K102" s="113"/>
      <c r="L102" s="114"/>
      <c r="M102" s="2">
        <f>ROUND(D102/D81*100,2)</f>
        <v>12.5</v>
      </c>
      <c r="N102" s="6">
        <f>ROUND(M102*SUM(P103:P106)/400,2)</f>
        <v>11.72</v>
      </c>
      <c r="O102" s="43"/>
      <c r="P102" s="44"/>
      <c r="Q102" s="45"/>
    </row>
    <row r="103" spans="2:18">
      <c r="B103" s="69"/>
      <c r="C103" s="88"/>
      <c r="D103" s="4">
        <v>1</v>
      </c>
      <c r="E103" s="5" t="s">
        <v>13</v>
      </c>
      <c r="F103" s="96" t="s">
        <v>85</v>
      </c>
      <c r="G103" s="97"/>
      <c r="H103" s="97"/>
      <c r="I103" s="97"/>
      <c r="J103" s="97"/>
      <c r="K103" s="113"/>
      <c r="L103" s="114"/>
      <c r="M103" s="108"/>
      <c r="N103" s="109"/>
      <c r="O103" s="3">
        <v>3.125</v>
      </c>
      <c r="P103" s="3">
        <v>100</v>
      </c>
      <c r="Q103" s="31">
        <f>P103</f>
        <v>100</v>
      </c>
    </row>
    <row r="104" spans="2:18">
      <c r="B104" s="69"/>
      <c r="C104" s="88"/>
      <c r="D104" s="4">
        <v>2</v>
      </c>
      <c r="E104" s="5" t="s">
        <v>13</v>
      </c>
      <c r="F104" s="96" t="s">
        <v>86</v>
      </c>
      <c r="G104" s="97"/>
      <c r="H104" s="97"/>
      <c r="I104" s="97"/>
      <c r="J104" s="97"/>
      <c r="K104" s="113"/>
      <c r="L104" s="114"/>
      <c r="M104" s="113"/>
      <c r="N104" s="114"/>
      <c r="O104" s="3">
        <v>3.125</v>
      </c>
      <c r="P104" s="3">
        <v>95</v>
      </c>
      <c r="Q104" s="31">
        <f>P104</f>
        <v>95</v>
      </c>
    </row>
    <row r="105" spans="2:18">
      <c r="B105" s="69"/>
      <c r="C105" s="88"/>
      <c r="D105" s="4">
        <v>3</v>
      </c>
      <c r="E105" s="5" t="s">
        <v>13</v>
      </c>
      <c r="F105" s="96" t="s">
        <v>87</v>
      </c>
      <c r="G105" s="97"/>
      <c r="H105" s="97"/>
      <c r="I105" s="97"/>
      <c r="J105" s="97"/>
      <c r="K105" s="113"/>
      <c r="L105" s="114"/>
      <c r="M105" s="113"/>
      <c r="N105" s="114"/>
      <c r="O105" s="3">
        <v>3.125</v>
      </c>
      <c r="P105" s="3">
        <v>90</v>
      </c>
      <c r="Q105" s="31">
        <f>P105</f>
        <v>90</v>
      </c>
    </row>
    <row r="106" spans="2:18">
      <c r="B106" s="69"/>
      <c r="C106" s="89"/>
      <c r="D106" s="4">
        <v>4</v>
      </c>
      <c r="E106" s="5" t="s">
        <v>13</v>
      </c>
      <c r="F106" s="96" t="s">
        <v>88</v>
      </c>
      <c r="G106" s="97"/>
      <c r="H106" s="97"/>
      <c r="I106" s="97"/>
      <c r="J106" s="97"/>
      <c r="K106" s="113"/>
      <c r="L106" s="114"/>
      <c r="M106" s="110"/>
      <c r="N106" s="111"/>
      <c r="O106" s="3">
        <v>3.125</v>
      </c>
      <c r="P106" s="3">
        <v>90</v>
      </c>
      <c r="Q106" s="31">
        <f>P106</f>
        <v>90</v>
      </c>
    </row>
    <row r="107" spans="2:18" ht="15" customHeight="1">
      <c r="B107" s="69"/>
      <c r="C107" s="87">
        <v>8</v>
      </c>
      <c r="D107" s="10">
        <v>5</v>
      </c>
      <c r="E107" s="74" t="s">
        <v>89</v>
      </c>
      <c r="F107" s="75"/>
      <c r="G107" s="75"/>
      <c r="H107" s="75"/>
      <c r="I107" s="75"/>
      <c r="J107" s="112"/>
      <c r="K107" s="113"/>
      <c r="L107" s="114"/>
      <c r="M107" s="2">
        <f>ROUND(D107/D81*100,2)</f>
        <v>15.63</v>
      </c>
      <c r="N107" s="6">
        <f>ROUND(M107*SUM(P108:P112)/500,2)</f>
        <v>14.38</v>
      </c>
      <c r="O107" s="43"/>
      <c r="P107" s="44"/>
      <c r="Q107" s="45"/>
    </row>
    <row r="108" spans="2:18">
      <c r="B108" s="69"/>
      <c r="C108" s="88"/>
      <c r="D108" s="4">
        <v>1</v>
      </c>
      <c r="E108" s="5" t="s">
        <v>13</v>
      </c>
      <c r="F108" s="96" t="s">
        <v>90</v>
      </c>
      <c r="G108" s="97"/>
      <c r="H108" s="97"/>
      <c r="I108" s="97"/>
      <c r="J108" s="97"/>
      <c r="K108" s="113"/>
      <c r="L108" s="114"/>
      <c r="M108" s="108"/>
      <c r="N108" s="109"/>
      <c r="O108" s="3">
        <v>3.1259999999999999</v>
      </c>
      <c r="P108" s="3">
        <v>90</v>
      </c>
      <c r="Q108" s="31">
        <f>P108</f>
        <v>90</v>
      </c>
    </row>
    <row r="109" spans="2:18">
      <c r="B109" s="69"/>
      <c r="C109" s="88"/>
      <c r="D109" s="4">
        <v>2</v>
      </c>
      <c r="E109" s="5" t="s">
        <v>25</v>
      </c>
      <c r="F109" s="96" t="s">
        <v>91</v>
      </c>
      <c r="G109" s="97"/>
      <c r="H109" s="97"/>
      <c r="I109" s="97"/>
      <c r="J109" s="97"/>
      <c r="K109" s="113"/>
      <c r="L109" s="114"/>
      <c r="M109" s="113"/>
      <c r="N109" s="114"/>
      <c r="O109" s="3">
        <v>3.1259999999999999</v>
      </c>
      <c r="P109" s="3">
        <v>95</v>
      </c>
      <c r="Q109" s="31">
        <f>P109</f>
        <v>95</v>
      </c>
    </row>
    <row r="110" spans="2:18">
      <c r="B110" s="69"/>
      <c r="C110" s="88"/>
      <c r="D110" s="4">
        <v>3</v>
      </c>
      <c r="E110" s="5" t="s">
        <v>25</v>
      </c>
      <c r="F110" s="96" t="s">
        <v>92</v>
      </c>
      <c r="G110" s="97"/>
      <c r="H110" s="97"/>
      <c r="I110" s="97"/>
      <c r="J110" s="97"/>
      <c r="K110" s="113"/>
      <c r="L110" s="114"/>
      <c r="M110" s="113"/>
      <c r="N110" s="114"/>
      <c r="O110" s="3">
        <v>3.1259999999999999</v>
      </c>
      <c r="P110" s="3">
        <v>80</v>
      </c>
      <c r="Q110" s="31">
        <f>P110</f>
        <v>80</v>
      </c>
    </row>
    <row r="111" spans="2:18">
      <c r="B111" s="69"/>
      <c r="C111" s="88"/>
      <c r="D111" s="4">
        <v>4</v>
      </c>
      <c r="E111" s="5" t="s">
        <v>25</v>
      </c>
      <c r="F111" s="96" t="s">
        <v>93</v>
      </c>
      <c r="G111" s="97"/>
      <c r="H111" s="97"/>
      <c r="I111" s="97"/>
      <c r="J111" s="97"/>
      <c r="K111" s="113"/>
      <c r="L111" s="114"/>
      <c r="M111" s="113"/>
      <c r="N111" s="114"/>
      <c r="O111" s="3">
        <v>3.1259999999999999</v>
      </c>
      <c r="P111" s="3">
        <v>95</v>
      </c>
      <c r="Q111" s="31">
        <f>P111</f>
        <v>95</v>
      </c>
    </row>
    <row r="112" spans="2:18">
      <c r="B112" s="69"/>
      <c r="C112" s="89"/>
      <c r="D112" s="4">
        <v>5</v>
      </c>
      <c r="E112" s="5" t="s">
        <v>25</v>
      </c>
      <c r="F112" s="96" t="s">
        <v>94</v>
      </c>
      <c r="G112" s="97"/>
      <c r="H112" s="97"/>
      <c r="I112" s="97"/>
      <c r="J112" s="97"/>
      <c r="K112" s="113"/>
      <c r="L112" s="114"/>
      <c r="M112" s="110"/>
      <c r="N112" s="111"/>
      <c r="O112" s="3">
        <v>3.1259999999999999</v>
      </c>
      <c r="P112" s="3">
        <v>100</v>
      </c>
      <c r="Q112" s="31">
        <f>P112</f>
        <v>100</v>
      </c>
    </row>
    <row r="113" spans="2:18" ht="15" customHeight="1">
      <c r="B113" s="69"/>
      <c r="C113" s="87">
        <v>9</v>
      </c>
      <c r="D113" s="10">
        <v>3</v>
      </c>
      <c r="E113" s="129" t="s">
        <v>184</v>
      </c>
      <c r="F113" s="130"/>
      <c r="G113" s="130"/>
      <c r="H113" s="130"/>
      <c r="I113" s="130"/>
      <c r="J113" s="131"/>
      <c r="K113" s="113"/>
      <c r="L113" s="114"/>
      <c r="M113" s="29">
        <f>ROUND(D113/D81*100,2)</f>
        <v>9.3800000000000008</v>
      </c>
      <c r="N113" s="30">
        <f>ROUND(M113*SUM(P114:P116)/300,2)</f>
        <v>7.82</v>
      </c>
      <c r="O113" s="43"/>
      <c r="P113" s="44"/>
      <c r="Q113" s="45"/>
    </row>
    <row r="114" spans="2:18">
      <c r="B114" s="69"/>
      <c r="C114" s="88"/>
      <c r="D114" s="11">
        <v>1</v>
      </c>
      <c r="E114" s="12" t="s">
        <v>25</v>
      </c>
      <c r="F114" s="78" t="s">
        <v>185</v>
      </c>
      <c r="G114" s="78"/>
      <c r="H114" s="78"/>
      <c r="I114" s="78"/>
      <c r="J114" s="79"/>
      <c r="K114" s="113"/>
      <c r="L114" s="118"/>
      <c r="M114" s="22"/>
      <c r="N114" s="23"/>
      <c r="O114" s="3">
        <v>3.1259999999999999</v>
      </c>
      <c r="P114" s="3">
        <v>100</v>
      </c>
      <c r="Q114" s="31">
        <f>P114</f>
        <v>100</v>
      </c>
    </row>
    <row r="115" spans="2:18">
      <c r="B115" s="69"/>
      <c r="C115" s="88"/>
      <c r="D115" s="11">
        <v>2</v>
      </c>
      <c r="E115" s="12" t="s">
        <v>25</v>
      </c>
      <c r="F115" s="78" t="s">
        <v>186</v>
      </c>
      <c r="G115" s="78"/>
      <c r="H115" s="78"/>
      <c r="I115" s="78"/>
      <c r="J115" s="79"/>
      <c r="K115" s="113"/>
      <c r="L115" s="118"/>
      <c r="M115" s="24"/>
      <c r="N115" s="25"/>
      <c r="O115" s="3">
        <v>3.1259999999999999</v>
      </c>
      <c r="P115" s="3">
        <v>100</v>
      </c>
      <c r="Q115" s="31">
        <f>P115</f>
        <v>100</v>
      </c>
    </row>
    <row r="116" spans="2:18">
      <c r="B116" s="69"/>
      <c r="C116" s="89"/>
      <c r="D116" s="11">
        <v>3</v>
      </c>
      <c r="E116" s="12" t="s">
        <v>25</v>
      </c>
      <c r="F116" s="78" t="s">
        <v>187</v>
      </c>
      <c r="G116" s="78"/>
      <c r="H116" s="78"/>
      <c r="I116" s="78"/>
      <c r="J116" s="79"/>
      <c r="K116" s="113"/>
      <c r="L116" s="118"/>
      <c r="M116" s="26"/>
      <c r="N116" s="27"/>
      <c r="O116" s="3">
        <v>3.1259999999999999</v>
      </c>
      <c r="P116" s="3">
        <v>50</v>
      </c>
      <c r="Q116" s="31">
        <f>P116</f>
        <v>50</v>
      </c>
    </row>
    <row r="117" spans="2:18" ht="15" customHeight="1">
      <c r="B117" s="69"/>
      <c r="C117" s="87">
        <v>10</v>
      </c>
      <c r="D117" s="10">
        <v>6</v>
      </c>
      <c r="E117" s="74" t="s">
        <v>180</v>
      </c>
      <c r="F117" s="75"/>
      <c r="G117" s="75"/>
      <c r="H117" s="75"/>
      <c r="I117" s="75"/>
      <c r="J117" s="112"/>
      <c r="K117" s="113"/>
      <c r="L117" s="114"/>
      <c r="M117" s="20">
        <f>ROUND(D117/D81*100,2)</f>
        <v>18.75</v>
      </c>
      <c r="N117" s="21">
        <f>ROUND(M117*SUM(P118:P123)/600,2)</f>
        <v>18.13</v>
      </c>
      <c r="O117" s="43"/>
      <c r="P117" s="44"/>
      <c r="Q117" s="45"/>
    </row>
    <row r="118" spans="2:18">
      <c r="B118" s="69"/>
      <c r="C118" s="88"/>
      <c r="D118" s="4">
        <v>1</v>
      </c>
      <c r="E118" s="5" t="s">
        <v>13</v>
      </c>
      <c r="F118" s="96" t="s">
        <v>95</v>
      </c>
      <c r="G118" s="97"/>
      <c r="H118" s="97"/>
      <c r="I118" s="97"/>
      <c r="J118" s="97"/>
      <c r="K118" s="113"/>
      <c r="L118" s="114"/>
      <c r="M118" s="108"/>
      <c r="N118" s="109"/>
      <c r="O118" s="3">
        <v>3.1259999999999999</v>
      </c>
      <c r="P118" s="3">
        <v>100</v>
      </c>
      <c r="Q118" s="31">
        <f t="shared" ref="Q118:Q123" si="3">P118</f>
        <v>100</v>
      </c>
    </row>
    <row r="119" spans="2:18">
      <c r="B119" s="69"/>
      <c r="C119" s="88"/>
      <c r="D119" s="4">
        <v>2</v>
      </c>
      <c r="E119" s="5" t="s">
        <v>13</v>
      </c>
      <c r="F119" s="96" t="s">
        <v>96</v>
      </c>
      <c r="G119" s="97"/>
      <c r="H119" s="97"/>
      <c r="I119" s="97"/>
      <c r="J119" s="97"/>
      <c r="K119" s="113"/>
      <c r="L119" s="114"/>
      <c r="M119" s="113"/>
      <c r="N119" s="114"/>
      <c r="O119" s="3">
        <v>3.1259999999999999</v>
      </c>
      <c r="P119" s="3">
        <v>100</v>
      </c>
      <c r="Q119" s="31">
        <f t="shared" si="3"/>
        <v>100</v>
      </c>
      <c r="R119" t="s">
        <v>297</v>
      </c>
    </row>
    <row r="120" spans="2:18">
      <c r="B120" s="69"/>
      <c r="C120" s="88"/>
      <c r="D120" s="4">
        <v>3</v>
      </c>
      <c r="E120" s="5" t="s">
        <v>13</v>
      </c>
      <c r="F120" s="96" t="s">
        <v>97</v>
      </c>
      <c r="G120" s="97"/>
      <c r="H120" s="97"/>
      <c r="I120" s="97"/>
      <c r="J120" s="97"/>
      <c r="K120" s="113"/>
      <c r="L120" s="114"/>
      <c r="M120" s="113"/>
      <c r="N120" s="114"/>
      <c r="O120" s="3">
        <v>3.1259999999999999</v>
      </c>
      <c r="P120" s="3">
        <v>100</v>
      </c>
      <c r="Q120" s="31">
        <f t="shared" si="3"/>
        <v>100</v>
      </c>
    </row>
    <row r="121" spans="2:18">
      <c r="B121" s="69"/>
      <c r="C121" s="88"/>
      <c r="D121" s="4">
        <v>4</v>
      </c>
      <c r="E121" s="5" t="s">
        <v>13</v>
      </c>
      <c r="F121" s="96" t="s">
        <v>98</v>
      </c>
      <c r="G121" s="97"/>
      <c r="H121" s="97"/>
      <c r="I121" s="97"/>
      <c r="J121" s="97"/>
      <c r="K121" s="113"/>
      <c r="L121" s="114"/>
      <c r="M121" s="113"/>
      <c r="N121" s="114"/>
      <c r="O121" s="3">
        <v>3.1259999999999999</v>
      </c>
      <c r="P121" s="3">
        <v>95</v>
      </c>
      <c r="Q121" s="31">
        <f t="shared" si="3"/>
        <v>95</v>
      </c>
    </row>
    <row r="122" spans="2:18">
      <c r="B122" s="69"/>
      <c r="C122" s="88"/>
      <c r="D122" s="4">
        <v>5</v>
      </c>
      <c r="E122" s="5" t="s">
        <v>13</v>
      </c>
      <c r="F122" s="96" t="s">
        <v>99</v>
      </c>
      <c r="G122" s="97"/>
      <c r="H122" s="97"/>
      <c r="I122" s="97"/>
      <c r="J122" s="97"/>
      <c r="K122" s="113"/>
      <c r="L122" s="114"/>
      <c r="M122" s="113"/>
      <c r="N122" s="114"/>
      <c r="O122" s="3">
        <v>3.1259999999999999</v>
      </c>
      <c r="P122" s="3">
        <v>90</v>
      </c>
      <c r="Q122" s="31">
        <f t="shared" si="3"/>
        <v>90</v>
      </c>
    </row>
    <row r="123" spans="2:18">
      <c r="B123" s="70"/>
      <c r="C123" s="89"/>
      <c r="D123" s="4">
        <v>6</v>
      </c>
      <c r="E123" s="5" t="s">
        <v>25</v>
      </c>
      <c r="F123" s="96" t="s">
        <v>100</v>
      </c>
      <c r="G123" s="97"/>
      <c r="H123" s="97"/>
      <c r="I123" s="97"/>
      <c r="J123" s="97"/>
      <c r="K123" s="110"/>
      <c r="L123" s="111"/>
      <c r="M123" s="110"/>
      <c r="N123" s="111"/>
      <c r="O123" s="3">
        <v>3.1259999999999999</v>
      </c>
      <c r="P123" s="3">
        <v>95</v>
      </c>
      <c r="Q123" s="31">
        <f t="shared" si="3"/>
        <v>95</v>
      </c>
      <c r="R123" t="s">
        <v>298</v>
      </c>
    </row>
    <row r="124" spans="2:18" ht="21" customHeight="1">
      <c r="B124" s="32" t="s">
        <v>8</v>
      </c>
      <c r="C124" s="32" t="s">
        <v>9</v>
      </c>
      <c r="D124" s="55" t="s">
        <v>10</v>
      </c>
      <c r="E124" s="53" t="s">
        <v>214</v>
      </c>
      <c r="F124" s="105" t="s">
        <v>212</v>
      </c>
      <c r="G124" s="106"/>
      <c r="H124" s="106"/>
      <c r="I124" s="106"/>
      <c r="J124" s="107"/>
      <c r="K124" s="53" t="s">
        <v>0</v>
      </c>
      <c r="L124" s="53" t="s">
        <v>1</v>
      </c>
      <c r="M124" s="53" t="s">
        <v>2</v>
      </c>
      <c r="N124" s="53" t="s">
        <v>3</v>
      </c>
      <c r="O124" s="53" t="s">
        <v>4</v>
      </c>
      <c r="P124" s="53" t="s">
        <v>5</v>
      </c>
      <c r="Q124" s="54" t="s">
        <v>6</v>
      </c>
    </row>
    <row r="125" spans="2:18">
      <c r="B125" s="68">
        <v>11</v>
      </c>
      <c r="C125" s="8">
        <v>7</v>
      </c>
      <c r="D125" s="1">
        <f>D126+D128+D133+D137+D145+D152+D155</f>
        <v>25</v>
      </c>
      <c r="E125" s="84" t="s">
        <v>188</v>
      </c>
      <c r="F125" s="85"/>
      <c r="G125" s="85"/>
      <c r="H125" s="85"/>
      <c r="I125" s="85"/>
      <c r="J125" s="115"/>
      <c r="K125" s="2">
        <f>ROUND(D125/D217*100, 2)</f>
        <v>18.8</v>
      </c>
      <c r="L125" s="2">
        <f>ROUND(N126+N128+N133+N137+N145+N152+N155,2)</f>
        <v>85</v>
      </c>
      <c r="M125" s="116">
        <f>ROUND(M126+M128+M133+M137+M145+M152+M155,1)</f>
        <v>100</v>
      </c>
      <c r="N125" s="117"/>
      <c r="O125" s="46"/>
      <c r="P125" s="51"/>
      <c r="Q125" s="47"/>
    </row>
    <row r="126" spans="2:18" ht="15" customHeight="1">
      <c r="B126" s="69"/>
      <c r="C126" s="87">
        <v>1</v>
      </c>
      <c r="D126" s="10">
        <v>1</v>
      </c>
      <c r="E126" s="74" t="s">
        <v>101</v>
      </c>
      <c r="F126" s="75"/>
      <c r="G126" s="75"/>
      <c r="H126" s="75"/>
      <c r="I126" s="75"/>
      <c r="J126" s="112"/>
      <c r="K126" s="108"/>
      <c r="L126" s="109"/>
      <c r="M126" s="2">
        <f>ROUND(D126/D125*100,2)</f>
        <v>4</v>
      </c>
      <c r="N126" s="6">
        <f>ROUND(M126*SUM(P127)/100,2)</f>
        <v>4</v>
      </c>
      <c r="O126" s="48"/>
      <c r="P126" s="50"/>
      <c r="Q126" s="49"/>
    </row>
    <row r="127" spans="2:18">
      <c r="B127" s="69"/>
      <c r="C127" s="89"/>
      <c r="D127" s="4">
        <v>1</v>
      </c>
      <c r="E127" s="5" t="s">
        <v>13</v>
      </c>
      <c r="F127" s="96" t="s">
        <v>102</v>
      </c>
      <c r="G127" s="97"/>
      <c r="H127" s="97"/>
      <c r="I127" s="97"/>
      <c r="J127" s="97"/>
      <c r="K127" s="113"/>
      <c r="L127" s="114"/>
      <c r="M127" s="28"/>
      <c r="N127" s="28"/>
      <c r="O127" s="3">
        <v>4</v>
      </c>
      <c r="P127" s="3">
        <v>100</v>
      </c>
      <c r="Q127" s="31">
        <f t="shared" ref="Q127" si="4">P127</f>
        <v>100</v>
      </c>
    </row>
    <row r="128" spans="2:18" ht="15" customHeight="1">
      <c r="B128" s="69"/>
      <c r="C128" s="87">
        <v>2</v>
      </c>
      <c r="D128" s="10">
        <v>4</v>
      </c>
      <c r="E128" s="74" t="s">
        <v>103</v>
      </c>
      <c r="F128" s="75"/>
      <c r="G128" s="75"/>
      <c r="H128" s="75"/>
      <c r="I128" s="75"/>
      <c r="J128" s="112"/>
      <c r="K128" s="113"/>
      <c r="L128" s="114"/>
      <c r="M128" s="2">
        <f>ROUND(D128/D125*100,2)</f>
        <v>16</v>
      </c>
      <c r="N128" s="6">
        <f>ROUND(M128*SUM(P129:P132)/400,2)</f>
        <v>16</v>
      </c>
      <c r="O128" s="43"/>
      <c r="P128" s="44"/>
      <c r="Q128" s="45"/>
    </row>
    <row r="129" spans="2:18">
      <c r="B129" s="69"/>
      <c r="C129" s="88"/>
      <c r="D129" s="4">
        <v>1</v>
      </c>
      <c r="E129" s="5" t="s">
        <v>13</v>
      </c>
      <c r="F129" s="96" t="s">
        <v>104</v>
      </c>
      <c r="G129" s="97"/>
      <c r="H129" s="97"/>
      <c r="I129" s="97"/>
      <c r="J129" s="97"/>
      <c r="K129" s="113"/>
      <c r="L129" s="114"/>
      <c r="M129" s="108"/>
      <c r="N129" s="109"/>
      <c r="O129" s="3">
        <v>4</v>
      </c>
      <c r="P129" s="3">
        <v>100</v>
      </c>
      <c r="Q129" s="31">
        <f t="shared" ref="Q129:Q132" si="5">P129</f>
        <v>100</v>
      </c>
    </row>
    <row r="130" spans="2:18">
      <c r="B130" s="69"/>
      <c r="C130" s="88"/>
      <c r="D130" s="4">
        <v>2</v>
      </c>
      <c r="E130" s="5" t="s">
        <v>13</v>
      </c>
      <c r="F130" s="96" t="s">
        <v>105</v>
      </c>
      <c r="G130" s="97"/>
      <c r="H130" s="97"/>
      <c r="I130" s="97"/>
      <c r="J130" s="97"/>
      <c r="K130" s="113"/>
      <c r="L130" s="114"/>
      <c r="M130" s="113"/>
      <c r="N130" s="114"/>
      <c r="O130" s="3">
        <v>4</v>
      </c>
      <c r="P130" s="3">
        <v>100</v>
      </c>
      <c r="Q130" s="31">
        <f t="shared" si="5"/>
        <v>100</v>
      </c>
    </row>
    <row r="131" spans="2:18">
      <c r="B131" s="69"/>
      <c r="C131" s="88"/>
      <c r="D131" s="4">
        <v>3</v>
      </c>
      <c r="E131" s="5" t="s">
        <v>13</v>
      </c>
      <c r="F131" s="96" t="s">
        <v>106</v>
      </c>
      <c r="G131" s="97"/>
      <c r="H131" s="97"/>
      <c r="I131" s="97"/>
      <c r="J131" s="97"/>
      <c r="K131" s="113"/>
      <c r="L131" s="114"/>
      <c r="M131" s="113"/>
      <c r="N131" s="114"/>
      <c r="O131" s="3">
        <v>4</v>
      </c>
      <c r="P131" s="3">
        <v>100</v>
      </c>
      <c r="Q131" s="31">
        <f t="shared" si="5"/>
        <v>100</v>
      </c>
    </row>
    <row r="132" spans="2:18">
      <c r="B132" s="69"/>
      <c r="C132" s="89"/>
      <c r="D132" s="4">
        <v>4</v>
      </c>
      <c r="E132" s="5" t="s">
        <v>13</v>
      </c>
      <c r="F132" s="96" t="s">
        <v>107</v>
      </c>
      <c r="G132" s="97"/>
      <c r="H132" s="97"/>
      <c r="I132" s="97"/>
      <c r="J132" s="97"/>
      <c r="K132" s="113"/>
      <c r="L132" s="114"/>
      <c r="M132" s="110"/>
      <c r="N132" s="111"/>
      <c r="O132" s="3">
        <v>4</v>
      </c>
      <c r="P132" s="3">
        <v>100</v>
      </c>
      <c r="Q132" s="31">
        <f t="shared" si="5"/>
        <v>100</v>
      </c>
    </row>
    <row r="133" spans="2:18" ht="15" customHeight="1">
      <c r="B133" s="69"/>
      <c r="C133" s="87">
        <v>3</v>
      </c>
      <c r="D133" s="10">
        <v>3</v>
      </c>
      <c r="E133" s="74" t="s">
        <v>108</v>
      </c>
      <c r="F133" s="75"/>
      <c r="G133" s="75"/>
      <c r="H133" s="75"/>
      <c r="I133" s="75"/>
      <c r="J133" s="112"/>
      <c r="K133" s="113"/>
      <c r="L133" s="114"/>
      <c r="M133" s="2">
        <f>ROUND(D133/D125*100,2)</f>
        <v>12</v>
      </c>
      <c r="N133" s="6">
        <f>ROUND(M133*SUM(P134:P136)/300,2)</f>
        <v>7.2</v>
      </c>
      <c r="O133" s="43"/>
      <c r="P133" s="44"/>
      <c r="Q133" s="45"/>
    </row>
    <row r="134" spans="2:18">
      <c r="B134" s="69"/>
      <c r="C134" s="88"/>
      <c r="D134" s="4">
        <v>1</v>
      </c>
      <c r="E134" s="5" t="s">
        <v>13</v>
      </c>
      <c r="F134" s="96" t="s">
        <v>109</v>
      </c>
      <c r="G134" s="97"/>
      <c r="H134" s="97"/>
      <c r="I134" s="97"/>
      <c r="J134" s="97"/>
      <c r="K134" s="113"/>
      <c r="L134" s="114"/>
      <c r="M134" s="108"/>
      <c r="N134" s="109"/>
      <c r="O134" s="3">
        <v>4</v>
      </c>
      <c r="P134" s="3">
        <v>90</v>
      </c>
      <c r="Q134" s="31">
        <f t="shared" ref="Q134:Q136" si="6">P134</f>
        <v>90</v>
      </c>
    </row>
    <row r="135" spans="2:18">
      <c r="B135" s="69"/>
      <c r="C135" s="88"/>
      <c r="D135" s="4">
        <v>2</v>
      </c>
      <c r="E135" s="5" t="s">
        <v>25</v>
      </c>
      <c r="F135" s="96" t="s">
        <v>110</v>
      </c>
      <c r="G135" s="97"/>
      <c r="H135" s="97"/>
      <c r="I135" s="97"/>
      <c r="J135" s="97"/>
      <c r="K135" s="113"/>
      <c r="L135" s="114"/>
      <c r="M135" s="113"/>
      <c r="N135" s="114"/>
      <c r="O135" s="3">
        <v>4</v>
      </c>
      <c r="P135" s="3">
        <v>0</v>
      </c>
      <c r="Q135" s="31">
        <f t="shared" si="6"/>
        <v>0</v>
      </c>
    </row>
    <row r="136" spans="2:18">
      <c r="B136" s="69"/>
      <c r="C136" s="89"/>
      <c r="D136" s="4">
        <v>3</v>
      </c>
      <c r="E136" s="5" t="s">
        <v>25</v>
      </c>
      <c r="F136" s="96" t="s">
        <v>111</v>
      </c>
      <c r="G136" s="97"/>
      <c r="H136" s="97"/>
      <c r="I136" s="97"/>
      <c r="J136" s="97"/>
      <c r="K136" s="113"/>
      <c r="L136" s="114"/>
      <c r="M136" s="110"/>
      <c r="N136" s="111"/>
      <c r="O136" s="3">
        <v>4</v>
      </c>
      <c r="P136" s="3">
        <v>90</v>
      </c>
      <c r="Q136" s="31">
        <f t="shared" si="6"/>
        <v>90</v>
      </c>
    </row>
    <row r="137" spans="2:18" ht="15" customHeight="1">
      <c r="B137" s="69"/>
      <c r="C137" s="87">
        <v>4</v>
      </c>
      <c r="D137" s="10">
        <v>7</v>
      </c>
      <c r="E137" s="74" t="s">
        <v>112</v>
      </c>
      <c r="F137" s="75"/>
      <c r="G137" s="75"/>
      <c r="H137" s="75"/>
      <c r="I137" s="75"/>
      <c r="J137" s="112"/>
      <c r="K137" s="113"/>
      <c r="L137" s="114"/>
      <c r="M137" s="2">
        <f>ROUND(D137/D125*100,2)</f>
        <v>28</v>
      </c>
      <c r="N137" s="6">
        <f>ROUND(M137*SUM(P138:P144)/700,2)</f>
        <v>26.4</v>
      </c>
      <c r="O137" s="43"/>
      <c r="P137" s="44"/>
      <c r="Q137" s="45"/>
    </row>
    <row r="138" spans="2:18">
      <c r="B138" s="69"/>
      <c r="C138" s="88"/>
      <c r="D138" s="4">
        <v>1</v>
      </c>
      <c r="E138" s="5" t="s">
        <v>13</v>
      </c>
      <c r="F138" s="96" t="s">
        <v>113</v>
      </c>
      <c r="G138" s="97"/>
      <c r="H138" s="97"/>
      <c r="I138" s="97"/>
      <c r="J138" s="97"/>
      <c r="K138" s="113"/>
      <c r="L138" s="114"/>
      <c r="M138" s="108"/>
      <c r="N138" s="109"/>
      <c r="O138" s="3">
        <v>4</v>
      </c>
      <c r="P138" s="3">
        <v>100</v>
      </c>
      <c r="Q138" s="31">
        <f t="shared" ref="Q138:Q144" si="7">P138</f>
        <v>100</v>
      </c>
    </row>
    <row r="139" spans="2:18">
      <c r="B139" s="69"/>
      <c r="C139" s="88"/>
      <c r="D139" s="4">
        <v>2</v>
      </c>
      <c r="E139" s="5" t="s">
        <v>25</v>
      </c>
      <c r="F139" s="96" t="s">
        <v>114</v>
      </c>
      <c r="G139" s="97"/>
      <c r="H139" s="97"/>
      <c r="I139" s="97"/>
      <c r="J139" s="97"/>
      <c r="K139" s="113"/>
      <c r="L139" s="114"/>
      <c r="M139" s="113"/>
      <c r="N139" s="114"/>
      <c r="O139" s="3">
        <v>4</v>
      </c>
      <c r="P139" s="3">
        <v>100</v>
      </c>
      <c r="Q139" s="31">
        <f t="shared" si="7"/>
        <v>100</v>
      </c>
      <c r="R139" t="s">
        <v>299</v>
      </c>
    </row>
    <row r="140" spans="2:18">
      <c r="B140" s="69"/>
      <c r="C140" s="88"/>
      <c r="D140" s="4">
        <v>3</v>
      </c>
      <c r="E140" s="5" t="s">
        <v>25</v>
      </c>
      <c r="F140" s="96" t="s">
        <v>115</v>
      </c>
      <c r="G140" s="97"/>
      <c r="H140" s="97"/>
      <c r="I140" s="97"/>
      <c r="J140" s="97"/>
      <c r="K140" s="113"/>
      <c r="L140" s="114"/>
      <c r="M140" s="113"/>
      <c r="N140" s="114"/>
      <c r="O140" s="3">
        <v>4</v>
      </c>
      <c r="P140" s="3">
        <v>95</v>
      </c>
      <c r="Q140" s="31">
        <f t="shared" si="7"/>
        <v>95</v>
      </c>
    </row>
    <row r="141" spans="2:18">
      <c r="B141" s="69"/>
      <c r="C141" s="88"/>
      <c r="D141" s="4">
        <v>4</v>
      </c>
      <c r="E141" s="5" t="s">
        <v>13</v>
      </c>
      <c r="F141" s="96" t="s">
        <v>116</v>
      </c>
      <c r="G141" s="97"/>
      <c r="H141" s="97"/>
      <c r="I141" s="97"/>
      <c r="J141" s="97"/>
      <c r="K141" s="113"/>
      <c r="L141" s="114"/>
      <c r="M141" s="113"/>
      <c r="N141" s="114"/>
      <c r="O141" s="3">
        <v>4</v>
      </c>
      <c r="P141" s="3">
        <v>95</v>
      </c>
      <c r="Q141" s="31">
        <f t="shared" si="7"/>
        <v>95</v>
      </c>
    </row>
    <row r="142" spans="2:18">
      <c r="B142" s="69"/>
      <c r="C142" s="88"/>
      <c r="D142" s="4">
        <v>5</v>
      </c>
      <c r="E142" s="5" t="s">
        <v>25</v>
      </c>
      <c r="F142" s="96" t="s">
        <v>117</v>
      </c>
      <c r="G142" s="97"/>
      <c r="H142" s="97"/>
      <c r="I142" s="97"/>
      <c r="J142" s="97"/>
      <c r="K142" s="113"/>
      <c r="L142" s="114"/>
      <c r="M142" s="113"/>
      <c r="N142" s="114"/>
      <c r="O142" s="3">
        <v>4</v>
      </c>
      <c r="P142" s="3">
        <v>95</v>
      </c>
      <c r="Q142" s="31">
        <f t="shared" si="7"/>
        <v>95</v>
      </c>
    </row>
    <row r="143" spans="2:18">
      <c r="B143" s="69"/>
      <c r="C143" s="88"/>
      <c r="D143" s="4">
        <v>6</v>
      </c>
      <c r="E143" s="5" t="s">
        <v>13</v>
      </c>
      <c r="F143" s="96" t="s">
        <v>118</v>
      </c>
      <c r="G143" s="97"/>
      <c r="H143" s="97"/>
      <c r="I143" s="97"/>
      <c r="J143" s="97"/>
      <c r="K143" s="113"/>
      <c r="L143" s="114"/>
      <c r="M143" s="113"/>
      <c r="N143" s="114"/>
      <c r="O143" s="3">
        <v>4</v>
      </c>
      <c r="P143" s="3">
        <v>95</v>
      </c>
      <c r="Q143" s="31">
        <f t="shared" si="7"/>
        <v>95</v>
      </c>
    </row>
    <row r="144" spans="2:18">
      <c r="B144" s="69"/>
      <c r="C144" s="89"/>
      <c r="D144" s="4">
        <v>7</v>
      </c>
      <c r="E144" s="5" t="s">
        <v>13</v>
      </c>
      <c r="F144" s="96" t="s">
        <v>119</v>
      </c>
      <c r="G144" s="97"/>
      <c r="H144" s="97"/>
      <c r="I144" s="97"/>
      <c r="J144" s="97"/>
      <c r="K144" s="113"/>
      <c r="L144" s="114"/>
      <c r="M144" s="110"/>
      <c r="N144" s="111"/>
      <c r="O144" s="3">
        <v>4</v>
      </c>
      <c r="P144" s="3">
        <v>80</v>
      </c>
      <c r="Q144" s="31">
        <f t="shared" si="7"/>
        <v>80</v>
      </c>
    </row>
    <row r="145" spans="2:18" ht="15" customHeight="1">
      <c r="B145" s="69"/>
      <c r="C145" s="87">
        <v>5</v>
      </c>
      <c r="D145" s="10">
        <v>6</v>
      </c>
      <c r="E145" s="74" t="s">
        <v>120</v>
      </c>
      <c r="F145" s="75"/>
      <c r="G145" s="75"/>
      <c r="H145" s="75"/>
      <c r="I145" s="75"/>
      <c r="J145" s="112"/>
      <c r="K145" s="113"/>
      <c r="L145" s="114"/>
      <c r="M145" s="2">
        <f>ROUND(D145/D125*100,2)</f>
        <v>24</v>
      </c>
      <c r="N145" s="6">
        <f>ROUND(M145*SUM(P146:P151)/600,2)</f>
        <v>18.600000000000001</v>
      </c>
      <c r="O145" s="43"/>
      <c r="P145" s="44"/>
      <c r="Q145" s="45"/>
    </row>
    <row r="146" spans="2:18">
      <c r="B146" s="69"/>
      <c r="C146" s="88"/>
      <c r="D146" s="4">
        <v>1</v>
      </c>
      <c r="E146" s="5" t="s">
        <v>13</v>
      </c>
      <c r="F146" s="96" t="s">
        <v>121</v>
      </c>
      <c r="G146" s="97"/>
      <c r="H146" s="97"/>
      <c r="I146" s="97"/>
      <c r="J146" s="97"/>
      <c r="K146" s="113"/>
      <c r="L146" s="114"/>
      <c r="M146" s="108"/>
      <c r="N146" s="109"/>
      <c r="O146" s="3">
        <v>4</v>
      </c>
      <c r="P146" s="3">
        <v>85</v>
      </c>
      <c r="Q146" s="31">
        <f t="shared" ref="Q146:Q151" si="8">P146</f>
        <v>85</v>
      </c>
    </row>
    <row r="147" spans="2:18">
      <c r="B147" s="69"/>
      <c r="C147" s="88"/>
      <c r="D147" s="4">
        <v>2</v>
      </c>
      <c r="E147" s="5" t="s">
        <v>13</v>
      </c>
      <c r="F147" s="96" t="s">
        <v>122</v>
      </c>
      <c r="G147" s="97"/>
      <c r="H147" s="97"/>
      <c r="I147" s="97"/>
      <c r="J147" s="97"/>
      <c r="K147" s="113"/>
      <c r="L147" s="114"/>
      <c r="M147" s="113"/>
      <c r="N147" s="114"/>
      <c r="O147" s="3">
        <v>4</v>
      </c>
      <c r="P147" s="3">
        <v>100</v>
      </c>
      <c r="Q147" s="31">
        <f t="shared" si="8"/>
        <v>100</v>
      </c>
      <c r="R147" t="s">
        <v>300</v>
      </c>
    </row>
    <row r="148" spans="2:18">
      <c r="B148" s="69"/>
      <c r="C148" s="88"/>
      <c r="D148" s="4">
        <v>3</v>
      </c>
      <c r="E148" s="5" t="s">
        <v>13</v>
      </c>
      <c r="F148" s="96" t="s">
        <v>123</v>
      </c>
      <c r="G148" s="97"/>
      <c r="H148" s="97"/>
      <c r="I148" s="97"/>
      <c r="J148" s="97"/>
      <c r="K148" s="113"/>
      <c r="L148" s="114"/>
      <c r="M148" s="113"/>
      <c r="N148" s="114"/>
      <c r="O148" s="3">
        <v>4</v>
      </c>
      <c r="P148" s="3">
        <v>90</v>
      </c>
      <c r="Q148" s="31">
        <f t="shared" si="8"/>
        <v>90</v>
      </c>
    </row>
    <row r="149" spans="2:18">
      <c r="B149" s="69"/>
      <c r="C149" s="88"/>
      <c r="D149" s="4">
        <v>4</v>
      </c>
      <c r="E149" s="5" t="s">
        <v>25</v>
      </c>
      <c r="F149" s="96" t="s">
        <v>124</v>
      </c>
      <c r="G149" s="97"/>
      <c r="H149" s="97"/>
      <c r="I149" s="97"/>
      <c r="J149" s="97"/>
      <c r="K149" s="113"/>
      <c r="L149" s="114"/>
      <c r="M149" s="113"/>
      <c r="N149" s="114"/>
      <c r="O149" s="3">
        <v>4</v>
      </c>
      <c r="P149" s="3">
        <v>100</v>
      </c>
      <c r="Q149" s="31">
        <f t="shared" si="8"/>
        <v>100</v>
      </c>
    </row>
    <row r="150" spans="2:18">
      <c r="B150" s="69"/>
      <c r="C150" s="88"/>
      <c r="D150" s="4">
        <v>5</v>
      </c>
      <c r="E150" s="5" t="s">
        <v>13</v>
      </c>
      <c r="F150" s="96" t="s">
        <v>125</v>
      </c>
      <c r="G150" s="97"/>
      <c r="H150" s="97"/>
      <c r="I150" s="97"/>
      <c r="J150" s="97"/>
      <c r="K150" s="113"/>
      <c r="L150" s="114"/>
      <c r="M150" s="113"/>
      <c r="N150" s="114"/>
      <c r="O150" s="3">
        <v>4</v>
      </c>
      <c r="P150" s="3">
        <v>50</v>
      </c>
      <c r="Q150" s="31">
        <f t="shared" si="8"/>
        <v>50</v>
      </c>
    </row>
    <row r="151" spans="2:18">
      <c r="B151" s="69"/>
      <c r="C151" s="89"/>
      <c r="D151" s="4">
        <v>6</v>
      </c>
      <c r="E151" s="5" t="s">
        <v>25</v>
      </c>
      <c r="F151" s="96" t="s">
        <v>126</v>
      </c>
      <c r="G151" s="97"/>
      <c r="H151" s="97"/>
      <c r="I151" s="97"/>
      <c r="J151" s="97"/>
      <c r="K151" s="113"/>
      <c r="L151" s="114"/>
      <c r="M151" s="110"/>
      <c r="N151" s="111"/>
      <c r="O151" s="3">
        <v>4</v>
      </c>
      <c r="P151" s="3">
        <v>40</v>
      </c>
      <c r="Q151" s="31">
        <f t="shared" si="8"/>
        <v>40</v>
      </c>
    </row>
    <row r="152" spans="2:18">
      <c r="B152" s="69"/>
      <c r="C152" s="87">
        <v>6</v>
      </c>
      <c r="D152" s="10">
        <v>2</v>
      </c>
      <c r="E152" s="74" t="s">
        <v>189</v>
      </c>
      <c r="F152" s="75"/>
      <c r="G152" s="75"/>
      <c r="H152" s="75"/>
      <c r="I152" s="75"/>
      <c r="J152" s="112"/>
      <c r="K152" s="113"/>
      <c r="L152" s="114"/>
      <c r="M152" s="2">
        <f>ROUND(D152/D125*100,2)</f>
        <v>8</v>
      </c>
      <c r="N152" s="6">
        <f>ROUND(M152*SUM(P153:P154)/200,2)</f>
        <v>6.4</v>
      </c>
      <c r="O152" s="43"/>
      <c r="P152" s="44"/>
      <c r="Q152" s="45"/>
    </row>
    <row r="153" spans="2:18">
      <c r="B153" s="69"/>
      <c r="C153" s="88"/>
      <c r="D153" s="4">
        <v>1</v>
      </c>
      <c r="E153" s="5" t="s">
        <v>25</v>
      </c>
      <c r="F153" s="96" t="s">
        <v>127</v>
      </c>
      <c r="G153" s="97"/>
      <c r="H153" s="97"/>
      <c r="I153" s="97"/>
      <c r="J153" s="97"/>
      <c r="K153" s="113"/>
      <c r="L153" s="114"/>
      <c r="M153" s="108"/>
      <c r="N153" s="109"/>
      <c r="O153" s="3">
        <v>4</v>
      </c>
      <c r="P153" s="3">
        <v>80</v>
      </c>
      <c r="Q153" s="31">
        <f t="shared" ref="Q153:Q154" si="9">P153</f>
        <v>80</v>
      </c>
    </row>
    <row r="154" spans="2:18">
      <c r="B154" s="69"/>
      <c r="C154" s="89"/>
      <c r="D154" s="4">
        <v>2</v>
      </c>
      <c r="E154" s="5" t="s">
        <v>25</v>
      </c>
      <c r="F154" s="96" t="s">
        <v>128</v>
      </c>
      <c r="G154" s="97"/>
      <c r="H154" s="97"/>
      <c r="I154" s="97"/>
      <c r="J154" s="97"/>
      <c r="K154" s="113"/>
      <c r="L154" s="114"/>
      <c r="M154" s="110"/>
      <c r="N154" s="111"/>
      <c r="O154" s="3">
        <v>4</v>
      </c>
      <c r="P154" s="3">
        <v>80</v>
      </c>
      <c r="Q154" s="31">
        <f t="shared" si="9"/>
        <v>80</v>
      </c>
    </row>
    <row r="155" spans="2:18" ht="15" customHeight="1">
      <c r="B155" s="69"/>
      <c r="C155" s="87">
        <v>7</v>
      </c>
      <c r="D155" s="10">
        <v>2</v>
      </c>
      <c r="E155" s="74" t="s">
        <v>190</v>
      </c>
      <c r="F155" s="75"/>
      <c r="G155" s="75"/>
      <c r="H155" s="75"/>
      <c r="I155" s="75"/>
      <c r="J155" s="112"/>
      <c r="K155" s="113"/>
      <c r="L155" s="114"/>
      <c r="M155" s="2">
        <f>ROUND(D155/D125*100,2)</f>
        <v>8</v>
      </c>
      <c r="N155" s="6">
        <f>ROUND(M155*SUM(P156:P157)/200,2)</f>
        <v>6.4</v>
      </c>
      <c r="O155" s="43"/>
      <c r="P155" s="44"/>
      <c r="Q155" s="45"/>
    </row>
    <row r="156" spans="2:18">
      <c r="B156" s="69"/>
      <c r="C156" s="88"/>
      <c r="D156" s="4">
        <v>1</v>
      </c>
      <c r="E156" s="5" t="s">
        <v>25</v>
      </c>
      <c r="F156" s="96" t="s">
        <v>191</v>
      </c>
      <c r="G156" s="97"/>
      <c r="H156" s="97"/>
      <c r="I156" s="97"/>
      <c r="J156" s="97"/>
      <c r="K156" s="113"/>
      <c r="L156" s="114"/>
      <c r="M156" s="108"/>
      <c r="N156" s="109"/>
      <c r="O156" s="3">
        <v>4</v>
      </c>
      <c r="P156" s="3">
        <v>80</v>
      </c>
      <c r="Q156" s="31">
        <f t="shared" ref="Q156:Q157" si="10">P156</f>
        <v>80</v>
      </c>
    </row>
    <row r="157" spans="2:18">
      <c r="B157" s="70"/>
      <c r="C157" s="89"/>
      <c r="D157" s="4">
        <v>2</v>
      </c>
      <c r="E157" s="5" t="s">
        <v>25</v>
      </c>
      <c r="F157" s="96" t="s">
        <v>192</v>
      </c>
      <c r="G157" s="97"/>
      <c r="H157" s="97"/>
      <c r="I157" s="97"/>
      <c r="J157" s="97"/>
      <c r="K157" s="110"/>
      <c r="L157" s="111"/>
      <c r="M157" s="110"/>
      <c r="N157" s="111"/>
      <c r="O157" s="3">
        <v>4</v>
      </c>
      <c r="P157" s="3">
        <v>80</v>
      </c>
      <c r="Q157" s="31">
        <f t="shared" si="10"/>
        <v>80</v>
      </c>
    </row>
    <row r="158" spans="2:18" ht="21">
      <c r="B158" s="55" t="s">
        <v>8</v>
      </c>
      <c r="C158" s="33" t="s">
        <v>9</v>
      </c>
      <c r="D158" s="55" t="s">
        <v>10</v>
      </c>
      <c r="E158" s="53" t="s">
        <v>214</v>
      </c>
      <c r="F158" s="105" t="s">
        <v>212</v>
      </c>
      <c r="G158" s="106"/>
      <c r="H158" s="106"/>
      <c r="I158" s="106"/>
      <c r="J158" s="107"/>
      <c r="K158" s="53" t="s">
        <v>0</v>
      </c>
      <c r="L158" s="53" t="s">
        <v>1</v>
      </c>
      <c r="M158" s="53" t="s">
        <v>2</v>
      </c>
      <c r="N158" s="53" t="s">
        <v>3</v>
      </c>
      <c r="O158" s="53" t="s">
        <v>4</v>
      </c>
      <c r="P158" s="53" t="s">
        <v>5</v>
      </c>
      <c r="Q158" s="53" t="s">
        <v>6</v>
      </c>
    </row>
    <row r="159" spans="2:18">
      <c r="B159" s="68">
        <v>12</v>
      </c>
      <c r="C159" s="8">
        <v>6</v>
      </c>
      <c r="D159" s="1">
        <v>16</v>
      </c>
      <c r="E159" s="84" t="s">
        <v>193</v>
      </c>
      <c r="F159" s="85"/>
      <c r="G159" s="85"/>
      <c r="H159" s="85"/>
      <c r="I159" s="85"/>
      <c r="J159" s="86"/>
      <c r="K159" s="2">
        <f>ROUND(D159/D217*100, 2)</f>
        <v>12.03</v>
      </c>
      <c r="L159" s="2">
        <f>ROUND(N160+N162+N167+N170+N174+N180,2)</f>
        <v>70.31</v>
      </c>
      <c r="M159" s="72">
        <f>ROUND(M160+M162+M167+M170+M174+M180,1)</f>
        <v>100</v>
      </c>
      <c r="N159" s="73"/>
      <c r="O159" s="34"/>
      <c r="P159" s="40"/>
      <c r="Q159" s="35"/>
    </row>
    <row r="160" spans="2:18" ht="15" customHeight="1">
      <c r="B160" s="69"/>
      <c r="C160" s="87">
        <v>1</v>
      </c>
      <c r="D160" s="10">
        <v>1</v>
      </c>
      <c r="E160" s="74" t="s">
        <v>129</v>
      </c>
      <c r="F160" s="75"/>
      <c r="G160" s="75"/>
      <c r="H160" s="75"/>
      <c r="I160" s="75"/>
      <c r="J160" s="112"/>
      <c r="K160" s="90"/>
      <c r="L160" s="91"/>
      <c r="M160" s="2">
        <f>ROUND(D160/D159*100,2)</f>
        <v>6.25</v>
      </c>
      <c r="N160" s="3">
        <f>ROUND(M160*SUM(P161)/100,2)</f>
        <v>6.25</v>
      </c>
      <c r="O160" s="36"/>
      <c r="P160" s="41"/>
      <c r="Q160" s="37"/>
    </row>
    <row r="161" spans="2:18">
      <c r="B161" s="69"/>
      <c r="C161" s="89"/>
      <c r="D161" s="4">
        <v>1</v>
      </c>
      <c r="E161" s="5" t="s">
        <v>13</v>
      </c>
      <c r="F161" s="96" t="s">
        <v>130</v>
      </c>
      <c r="G161" s="97"/>
      <c r="H161" s="97"/>
      <c r="I161" s="97"/>
      <c r="J161" s="97"/>
      <c r="K161" s="92"/>
      <c r="L161" s="93"/>
      <c r="M161" s="72"/>
      <c r="N161" s="73"/>
      <c r="O161" s="3">
        <v>6.25</v>
      </c>
      <c r="P161" s="3">
        <v>100</v>
      </c>
      <c r="Q161" s="31">
        <f>P161</f>
        <v>100</v>
      </c>
    </row>
    <row r="162" spans="2:18" ht="15" customHeight="1">
      <c r="B162" s="69"/>
      <c r="C162" s="87">
        <v>2</v>
      </c>
      <c r="D162" s="10">
        <v>4</v>
      </c>
      <c r="E162" s="74" t="s">
        <v>131</v>
      </c>
      <c r="F162" s="75"/>
      <c r="G162" s="75"/>
      <c r="H162" s="75"/>
      <c r="I162" s="75"/>
      <c r="J162" s="112"/>
      <c r="K162" s="92"/>
      <c r="L162" s="93"/>
      <c r="M162" s="2">
        <f>ROUND(D162/D159*100,2)</f>
        <v>25</v>
      </c>
      <c r="N162" s="3">
        <f>ROUND(M162*SUM(P163:P166)/400,2)</f>
        <v>22.5</v>
      </c>
      <c r="O162" s="38"/>
      <c r="P162" s="42"/>
      <c r="Q162" s="39"/>
    </row>
    <row r="163" spans="2:18">
      <c r="B163" s="69"/>
      <c r="C163" s="88"/>
      <c r="D163" s="4">
        <v>1</v>
      </c>
      <c r="E163" s="5" t="s">
        <v>13</v>
      </c>
      <c r="F163" s="96" t="s">
        <v>132</v>
      </c>
      <c r="G163" s="97"/>
      <c r="H163" s="97"/>
      <c r="I163" s="97"/>
      <c r="J163" s="97"/>
      <c r="K163" s="92"/>
      <c r="L163" s="93"/>
      <c r="M163" s="90"/>
      <c r="N163" s="91"/>
      <c r="O163" s="3">
        <v>6.25</v>
      </c>
      <c r="P163" s="3">
        <v>90</v>
      </c>
      <c r="Q163" s="31">
        <f>P163</f>
        <v>90</v>
      </c>
    </row>
    <row r="164" spans="2:18">
      <c r="B164" s="69"/>
      <c r="C164" s="88"/>
      <c r="D164" s="4">
        <v>2</v>
      </c>
      <c r="E164" s="5" t="s">
        <v>25</v>
      </c>
      <c r="F164" s="96" t="s">
        <v>133</v>
      </c>
      <c r="G164" s="97"/>
      <c r="H164" s="97"/>
      <c r="I164" s="97"/>
      <c r="J164" s="97"/>
      <c r="K164" s="92"/>
      <c r="L164" s="93"/>
      <c r="M164" s="92"/>
      <c r="N164" s="93"/>
      <c r="O164" s="3">
        <v>6.25</v>
      </c>
      <c r="P164" s="3">
        <v>95</v>
      </c>
      <c r="Q164" s="31">
        <f>P164</f>
        <v>95</v>
      </c>
    </row>
    <row r="165" spans="2:18">
      <c r="B165" s="69"/>
      <c r="C165" s="88"/>
      <c r="D165" s="4">
        <v>3</v>
      </c>
      <c r="E165" s="5" t="s">
        <v>25</v>
      </c>
      <c r="F165" s="96" t="s">
        <v>134</v>
      </c>
      <c r="G165" s="97"/>
      <c r="H165" s="97"/>
      <c r="I165" s="97"/>
      <c r="J165" s="97"/>
      <c r="K165" s="92"/>
      <c r="L165" s="93"/>
      <c r="M165" s="92"/>
      <c r="N165" s="93"/>
      <c r="O165" s="3">
        <v>6.25</v>
      </c>
      <c r="P165" s="3">
        <v>95</v>
      </c>
      <c r="Q165" s="31">
        <f>P165</f>
        <v>95</v>
      </c>
      <c r="R165" t="s">
        <v>301</v>
      </c>
    </row>
    <row r="166" spans="2:18">
      <c r="B166" s="69"/>
      <c r="C166" s="89"/>
      <c r="D166" s="4">
        <v>4</v>
      </c>
      <c r="E166" s="5" t="s">
        <v>25</v>
      </c>
      <c r="F166" s="96" t="s">
        <v>135</v>
      </c>
      <c r="G166" s="97"/>
      <c r="H166" s="97"/>
      <c r="I166" s="97"/>
      <c r="J166" s="97"/>
      <c r="K166" s="92"/>
      <c r="L166" s="93"/>
      <c r="M166" s="94"/>
      <c r="N166" s="95"/>
      <c r="O166" s="3">
        <v>6.25</v>
      </c>
      <c r="P166" s="3">
        <v>80</v>
      </c>
      <c r="Q166" s="31">
        <f>P166</f>
        <v>80</v>
      </c>
    </row>
    <row r="167" spans="2:18" ht="15" customHeight="1">
      <c r="B167" s="69"/>
      <c r="C167" s="87">
        <v>3</v>
      </c>
      <c r="D167" s="10">
        <v>2</v>
      </c>
      <c r="E167" s="74" t="s">
        <v>136</v>
      </c>
      <c r="F167" s="75"/>
      <c r="G167" s="75"/>
      <c r="H167" s="75"/>
      <c r="I167" s="75"/>
      <c r="J167" s="76"/>
      <c r="K167" s="92"/>
      <c r="L167" s="93"/>
      <c r="M167" s="2">
        <f>ROUND(D167/D159*100,2)</f>
        <v>12.5</v>
      </c>
      <c r="N167" s="3">
        <f>ROUND(M167*SUM(P168:P169)/200,2)</f>
        <v>10.31</v>
      </c>
      <c r="O167" s="38"/>
      <c r="P167" s="42"/>
      <c r="Q167" s="39"/>
    </row>
    <row r="168" spans="2:18">
      <c r="B168" s="69"/>
      <c r="C168" s="88"/>
      <c r="D168" s="4">
        <v>1</v>
      </c>
      <c r="E168" s="5" t="s">
        <v>25</v>
      </c>
      <c r="F168" s="96" t="s">
        <v>137</v>
      </c>
      <c r="G168" s="97"/>
      <c r="H168" s="97"/>
      <c r="I168" s="97"/>
      <c r="J168" s="97"/>
      <c r="K168" s="92"/>
      <c r="L168" s="93"/>
      <c r="M168" s="90"/>
      <c r="N168" s="91"/>
      <c r="O168" s="3">
        <v>6.25</v>
      </c>
      <c r="P168" s="3">
        <v>80</v>
      </c>
      <c r="Q168" s="31">
        <f>P168</f>
        <v>80</v>
      </c>
    </row>
    <row r="169" spans="2:18">
      <c r="B169" s="69"/>
      <c r="C169" s="89"/>
      <c r="D169" s="4">
        <v>2</v>
      </c>
      <c r="E169" s="5" t="s">
        <v>25</v>
      </c>
      <c r="F169" s="96" t="s">
        <v>138</v>
      </c>
      <c r="G169" s="97"/>
      <c r="H169" s="97"/>
      <c r="I169" s="97"/>
      <c r="J169" s="97"/>
      <c r="K169" s="92"/>
      <c r="L169" s="93"/>
      <c r="M169" s="94"/>
      <c r="N169" s="95"/>
      <c r="O169" s="3">
        <v>6.25</v>
      </c>
      <c r="P169" s="3">
        <v>85</v>
      </c>
      <c r="Q169" s="31">
        <f>P169</f>
        <v>85</v>
      </c>
    </row>
    <row r="170" spans="2:18" ht="15" customHeight="1">
      <c r="B170" s="69"/>
      <c r="C170" s="87">
        <v>4</v>
      </c>
      <c r="D170" s="10">
        <v>3</v>
      </c>
      <c r="E170" s="74" t="s">
        <v>194</v>
      </c>
      <c r="F170" s="75"/>
      <c r="G170" s="75"/>
      <c r="H170" s="75"/>
      <c r="I170" s="75"/>
      <c r="J170" s="76"/>
      <c r="K170" s="92"/>
      <c r="L170" s="93"/>
      <c r="M170" s="2">
        <f>ROUND(D170/D159*100,2)</f>
        <v>18.75</v>
      </c>
      <c r="N170" s="3">
        <f>ROUND(M170*SUM(P171:P173)/300,2)</f>
        <v>16.559999999999999</v>
      </c>
      <c r="O170" s="38"/>
      <c r="P170" s="42"/>
      <c r="Q170" s="39"/>
    </row>
    <row r="171" spans="2:18">
      <c r="B171" s="69"/>
      <c r="C171" s="88"/>
      <c r="D171" s="4">
        <v>1</v>
      </c>
      <c r="E171" s="5" t="s">
        <v>13</v>
      </c>
      <c r="F171" s="96" t="s">
        <v>139</v>
      </c>
      <c r="G171" s="97"/>
      <c r="H171" s="97"/>
      <c r="I171" s="97"/>
      <c r="J171" s="97"/>
      <c r="K171" s="92"/>
      <c r="L171" s="93"/>
      <c r="M171" s="90"/>
      <c r="N171" s="91"/>
      <c r="O171" s="3">
        <v>6.25</v>
      </c>
      <c r="P171" s="3">
        <v>85</v>
      </c>
      <c r="Q171" s="31">
        <f>P171</f>
        <v>85</v>
      </c>
    </row>
    <row r="172" spans="2:18">
      <c r="B172" s="69"/>
      <c r="C172" s="88"/>
      <c r="D172" s="4">
        <v>2</v>
      </c>
      <c r="E172" s="5" t="s">
        <v>25</v>
      </c>
      <c r="F172" s="96" t="s">
        <v>140</v>
      </c>
      <c r="G172" s="97"/>
      <c r="H172" s="97"/>
      <c r="I172" s="97"/>
      <c r="J172" s="97"/>
      <c r="K172" s="92"/>
      <c r="L172" s="93"/>
      <c r="M172" s="92"/>
      <c r="N172" s="93"/>
      <c r="O172" s="3">
        <v>6.25</v>
      </c>
      <c r="P172" s="3">
        <v>85</v>
      </c>
      <c r="Q172" s="31">
        <f>P172</f>
        <v>85</v>
      </c>
    </row>
    <row r="173" spans="2:18">
      <c r="B173" s="69"/>
      <c r="C173" s="89"/>
      <c r="D173" s="4">
        <v>3</v>
      </c>
      <c r="E173" s="5" t="s">
        <v>13</v>
      </c>
      <c r="F173" s="96" t="s">
        <v>141</v>
      </c>
      <c r="G173" s="97"/>
      <c r="H173" s="97"/>
      <c r="I173" s="97"/>
      <c r="J173" s="97"/>
      <c r="K173" s="92"/>
      <c r="L173" s="93"/>
      <c r="M173" s="94"/>
      <c r="N173" s="95"/>
      <c r="O173" s="3">
        <v>6.25</v>
      </c>
      <c r="P173" s="3">
        <v>95</v>
      </c>
      <c r="Q173" s="31">
        <f>P173</f>
        <v>95</v>
      </c>
    </row>
    <row r="174" spans="2:18" ht="15" customHeight="1">
      <c r="B174" s="69"/>
      <c r="C174" s="87">
        <v>5</v>
      </c>
      <c r="D174" s="10">
        <v>5</v>
      </c>
      <c r="E174" s="74" t="s">
        <v>142</v>
      </c>
      <c r="F174" s="75"/>
      <c r="G174" s="75"/>
      <c r="H174" s="75"/>
      <c r="I174" s="75"/>
      <c r="J174" s="76"/>
      <c r="K174" s="92"/>
      <c r="L174" s="93"/>
      <c r="M174" s="2">
        <f>ROUND(D174/D159*100,2)</f>
        <v>31.25</v>
      </c>
      <c r="N174" s="3">
        <f>ROUND(M174*SUM(P175:P179)/500,2)</f>
        <v>14.06</v>
      </c>
      <c r="O174" s="38"/>
      <c r="P174" s="42"/>
      <c r="Q174" s="39"/>
    </row>
    <row r="175" spans="2:18">
      <c r="B175" s="69"/>
      <c r="C175" s="88"/>
      <c r="D175" s="4">
        <v>1</v>
      </c>
      <c r="E175" s="5" t="s">
        <v>13</v>
      </c>
      <c r="F175" s="96" t="s">
        <v>143</v>
      </c>
      <c r="G175" s="97"/>
      <c r="H175" s="97"/>
      <c r="I175" s="97"/>
      <c r="J175" s="97"/>
      <c r="K175" s="92"/>
      <c r="L175" s="93"/>
      <c r="M175" s="90"/>
      <c r="N175" s="91"/>
      <c r="O175" s="3">
        <v>6.25</v>
      </c>
      <c r="P175" s="3">
        <v>90</v>
      </c>
      <c r="Q175" s="31">
        <f>P175</f>
        <v>90</v>
      </c>
    </row>
    <row r="176" spans="2:18">
      <c r="B176" s="69"/>
      <c r="C176" s="88"/>
      <c r="D176" s="4">
        <v>2</v>
      </c>
      <c r="E176" s="5" t="s">
        <v>13</v>
      </c>
      <c r="F176" s="96" t="s">
        <v>144</v>
      </c>
      <c r="G176" s="97"/>
      <c r="H176" s="97"/>
      <c r="I176" s="97"/>
      <c r="J176" s="97"/>
      <c r="K176" s="92"/>
      <c r="L176" s="93"/>
      <c r="M176" s="92"/>
      <c r="N176" s="93"/>
      <c r="O176" s="3">
        <v>6.25</v>
      </c>
      <c r="P176" s="3">
        <v>85</v>
      </c>
      <c r="Q176" s="31">
        <f>P176</f>
        <v>85</v>
      </c>
    </row>
    <row r="177" spans="2:18">
      <c r="B177" s="69"/>
      <c r="C177" s="88"/>
      <c r="D177" s="4">
        <v>3</v>
      </c>
      <c r="E177" s="5" t="s">
        <v>25</v>
      </c>
      <c r="F177" s="96" t="s">
        <v>145</v>
      </c>
      <c r="G177" s="97"/>
      <c r="H177" s="97"/>
      <c r="I177" s="97"/>
      <c r="J177" s="97"/>
      <c r="K177" s="92"/>
      <c r="L177" s="93"/>
      <c r="M177" s="92"/>
      <c r="N177" s="93"/>
      <c r="O177" s="3">
        <v>6.25</v>
      </c>
      <c r="P177" s="3">
        <v>10</v>
      </c>
      <c r="Q177" s="31">
        <f>P177</f>
        <v>10</v>
      </c>
    </row>
    <row r="178" spans="2:18">
      <c r="B178" s="69"/>
      <c r="C178" s="88"/>
      <c r="D178" s="4">
        <v>4</v>
      </c>
      <c r="E178" s="5" t="s">
        <v>13</v>
      </c>
      <c r="F178" s="96" t="s">
        <v>146</v>
      </c>
      <c r="G178" s="97"/>
      <c r="H178" s="97"/>
      <c r="I178" s="97"/>
      <c r="J178" s="97"/>
      <c r="K178" s="92"/>
      <c r="L178" s="93"/>
      <c r="M178" s="92"/>
      <c r="N178" s="93"/>
      <c r="O178" s="3">
        <v>6.25</v>
      </c>
      <c r="P178" s="3">
        <v>10</v>
      </c>
      <c r="Q178" s="31">
        <f>P178</f>
        <v>10</v>
      </c>
      <c r="R178" t="s">
        <v>302</v>
      </c>
    </row>
    <row r="179" spans="2:18">
      <c r="B179" s="69"/>
      <c r="C179" s="89"/>
      <c r="D179" s="4">
        <v>5</v>
      </c>
      <c r="E179" s="5" t="s">
        <v>13</v>
      </c>
      <c r="F179" s="96" t="s">
        <v>147</v>
      </c>
      <c r="G179" s="97"/>
      <c r="H179" s="97"/>
      <c r="I179" s="97"/>
      <c r="J179" s="97"/>
      <c r="K179" s="92"/>
      <c r="L179" s="93"/>
      <c r="M179" s="94"/>
      <c r="N179" s="95"/>
      <c r="O179" s="3">
        <v>6.25</v>
      </c>
      <c r="P179" s="3">
        <v>30</v>
      </c>
      <c r="Q179" s="31">
        <f>P179</f>
        <v>30</v>
      </c>
    </row>
    <row r="180" spans="2:18" ht="15" customHeight="1">
      <c r="B180" s="69"/>
      <c r="C180" s="87">
        <v>6</v>
      </c>
      <c r="D180" s="10">
        <v>1</v>
      </c>
      <c r="E180" s="74" t="s">
        <v>148</v>
      </c>
      <c r="F180" s="75"/>
      <c r="G180" s="75"/>
      <c r="H180" s="75"/>
      <c r="I180" s="75"/>
      <c r="J180" s="76"/>
      <c r="K180" s="92"/>
      <c r="L180" s="93"/>
      <c r="M180" s="2">
        <f>ROUND(D180/D159*100,2)</f>
        <v>6.25</v>
      </c>
      <c r="N180" s="3">
        <f>ROUND(M180*SUM(P181)/100,2)</f>
        <v>0.63</v>
      </c>
      <c r="O180" s="38"/>
      <c r="P180" s="42"/>
      <c r="Q180" s="39"/>
    </row>
    <row r="181" spans="2:18" ht="15" customHeight="1">
      <c r="B181" s="70"/>
      <c r="C181" s="89"/>
      <c r="D181" s="4">
        <v>1</v>
      </c>
      <c r="E181" s="5" t="s">
        <v>13</v>
      </c>
      <c r="F181" s="77" t="s">
        <v>149</v>
      </c>
      <c r="G181" s="78"/>
      <c r="H181" s="78"/>
      <c r="I181" s="78"/>
      <c r="J181" s="79"/>
      <c r="K181" s="94"/>
      <c r="L181" s="95"/>
      <c r="M181" s="72"/>
      <c r="N181" s="73"/>
      <c r="O181" s="3">
        <v>100</v>
      </c>
      <c r="P181" s="3">
        <v>10</v>
      </c>
      <c r="Q181" s="31">
        <f>P181</f>
        <v>10</v>
      </c>
    </row>
    <row r="182" spans="2:18" ht="21">
      <c r="B182" s="55" t="s">
        <v>8</v>
      </c>
      <c r="C182" s="52" t="s">
        <v>9</v>
      </c>
      <c r="D182" s="32" t="s">
        <v>10</v>
      </c>
      <c r="E182" s="53" t="s">
        <v>214</v>
      </c>
      <c r="F182" s="105" t="s">
        <v>212</v>
      </c>
      <c r="G182" s="106"/>
      <c r="H182" s="106"/>
      <c r="I182" s="106"/>
      <c r="J182" s="107"/>
      <c r="K182" s="53" t="s">
        <v>0</v>
      </c>
      <c r="L182" s="53" t="s">
        <v>1</v>
      </c>
      <c r="M182" s="53" t="s">
        <v>2</v>
      </c>
      <c r="N182" s="53" t="s">
        <v>3</v>
      </c>
      <c r="O182" s="53" t="s">
        <v>4</v>
      </c>
      <c r="P182" s="53" t="s">
        <v>5</v>
      </c>
      <c r="Q182" s="54" t="s">
        <v>6</v>
      </c>
    </row>
    <row r="183" spans="2:18">
      <c r="B183" s="68">
        <v>13</v>
      </c>
      <c r="C183" s="8">
        <v>2</v>
      </c>
      <c r="D183" s="1">
        <v>5</v>
      </c>
      <c r="E183" s="71" t="s">
        <v>195</v>
      </c>
      <c r="F183" s="71"/>
      <c r="G183" s="71"/>
      <c r="H183" s="71"/>
      <c r="I183" s="71"/>
      <c r="J183" s="71"/>
      <c r="K183" s="2">
        <f>ROUND(D183/D217*100, 2)</f>
        <v>3.76</v>
      </c>
      <c r="L183" s="2">
        <f>ROUND(N184+N187+N25,2)</f>
        <v>100</v>
      </c>
      <c r="M183" s="72">
        <f>ROUND(M184+M187,1)</f>
        <v>100</v>
      </c>
      <c r="N183" s="73"/>
      <c r="O183" s="34"/>
      <c r="P183" s="40"/>
      <c r="Q183" s="35"/>
    </row>
    <row r="184" spans="2:18" ht="15" customHeight="1">
      <c r="B184" s="69"/>
      <c r="C184" s="87">
        <v>1</v>
      </c>
      <c r="D184" s="10">
        <v>2</v>
      </c>
      <c r="E184" s="74" t="s">
        <v>197</v>
      </c>
      <c r="F184" s="75"/>
      <c r="G184" s="75"/>
      <c r="H184" s="75"/>
      <c r="I184" s="75"/>
      <c r="J184" s="76"/>
      <c r="K184" s="90"/>
      <c r="L184" s="91"/>
      <c r="M184" s="2">
        <f>ROUND(D184/D183*100,2)</f>
        <v>40</v>
      </c>
      <c r="N184" s="3">
        <f>ROUND(M184*SUM(P185:P186)/200,2)</f>
        <v>40</v>
      </c>
      <c r="O184" s="36"/>
      <c r="P184" s="41"/>
      <c r="Q184" s="37"/>
    </row>
    <row r="185" spans="2:18">
      <c r="B185" s="69"/>
      <c r="C185" s="88"/>
      <c r="D185" s="4">
        <v>1</v>
      </c>
      <c r="E185" s="5" t="s">
        <v>13</v>
      </c>
      <c r="F185" s="96" t="s">
        <v>150</v>
      </c>
      <c r="G185" s="97"/>
      <c r="H185" s="97"/>
      <c r="I185" s="97"/>
      <c r="J185" s="97"/>
      <c r="K185" s="92"/>
      <c r="L185" s="93"/>
      <c r="M185" s="90"/>
      <c r="N185" s="91"/>
      <c r="O185" s="3">
        <v>20</v>
      </c>
      <c r="P185" s="3">
        <v>100</v>
      </c>
      <c r="Q185" s="31">
        <f>P185</f>
        <v>100</v>
      </c>
      <c r="R185" t="s">
        <v>303</v>
      </c>
    </row>
    <row r="186" spans="2:18">
      <c r="B186" s="69"/>
      <c r="C186" s="89"/>
      <c r="D186" s="4">
        <v>2</v>
      </c>
      <c r="E186" s="5" t="s">
        <v>25</v>
      </c>
      <c r="F186" s="96" t="s">
        <v>151</v>
      </c>
      <c r="G186" s="97"/>
      <c r="H186" s="97"/>
      <c r="I186" s="97"/>
      <c r="J186" s="97"/>
      <c r="K186" s="92"/>
      <c r="L186" s="93"/>
      <c r="M186" s="94"/>
      <c r="N186" s="95"/>
      <c r="O186" s="3">
        <v>20</v>
      </c>
      <c r="P186" s="3">
        <v>100</v>
      </c>
      <c r="Q186" s="31">
        <f>P186</f>
        <v>100</v>
      </c>
      <c r="R186" t="s">
        <v>304</v>
      </c>
    </row>
    <row r="187" spans="2:18" ht="15" customHeight="1">
      <c r="B187" s="69"/>
      <c r="C187" s="87">
        <v>2</v>
      </c>
      <c r="D187" s="10">
        <v>3</v>
      </c>
      <c r="E187" s="74" t="s">
        <v>196</v>
      </c>
      <c r="F187" s="75"/>
      <c r="G187" s="75"/>
      <c r="H187" s="75"/>
      <c r="I187" s="75"/>
      <c r="J187" s="76"/>
      <c r="K187" s="92"/>
      <c r="L187" s="93"/>
      <c r="M187" s="2">
        <f>ROUND(D187/D183*100,2)</f>
        <v>60</v>
      </c>
      <c r="N187" s="3">
        <f>ROUND(M187*SUM(P188:P190)/300,2)</f>
        <v>60</v>
      </c>
      <c r="O187" s="38"/>
      <c r="P187" s="42"/>
      <c r="Q187" s="39"/>
    </row>
    <row r="188" spans="2:18">
      <c r="B188" s="69"/>
      <c r="C188" s="88"/>
      <c r="D188" s="4">
        <v>1</v>
      </c>
      <c r="E188" s="5" t="s">
        <v>13</v>
      </c>
      <c r="F188" s="96" t="s">
        <v>152</v>
      </c>
      <c r="G188" s="97"/>
      <c r="H188" s="97"/>
      <c r="I188" s="97"/>
      <c r="J188" s="97"/>
      <c r="K188" s="92"/>
      <c r="L188" s="93"/>
      <c r="M188" s="90"/>
      <c r="N188" s="91"/>
      <c r="O188" s="3">
        <v>20</v>
      </c>
      <c r="P188" s="3">
        <v>100</v>
      </c>
      <c r="Q188" s="31">
        <f>P188</f>
        <v>100</v>
      </c>
    </row>
    <row r="189" spans="2:18">
      <c r="B189" s="69"/>
      <c r="C189" s="88"/>
      <c r="D189" s="4">
        <v>2</v>
      </c>
      <c r="E189" s="5" t="s">
        <v>25</v>
      </c>
      <c r="F189" s="96" t="s">
        <v>153</v>
      </c>
      <c r="G189" s="97"/>
      <c r="H189" s="97"/>
      <c r="I189" s="97"/>
      <c r="J189" s="97"/>
      <c r="K189" s="92"/>
      <c r="L189" s="93"/>
      <c r="M189" s="92"/>
      <c r="N189" s="93"/>
      <c r="O189" s="3">
        <v>20</v>
      </c>
      <c r="P189" s="3">
        <v>100</v>
      </c>
      <c r="Q189" s="31">
        <f>P189</f>
        <v>100</v>
      </c>
      <c r="R189" t="s">
        <v>305</v>
      </c>
    </row>
    <row r="190" spans="2:18">
      <c r="B190" s="70"/>
      <c r="C190" s="89"/>
      <c r="D190" s="4">
        <v>3</v>
      </c>
      <c r="E190" s="5" t="s">
        <v>13</v>
      </c>
      <c r="F190" s="96" t="s">
        <v>154</v>
      </c>
      <c r="G190" s="97"/>
      <c r="H190" s="97"/>
      <c r="I190" s="97"/>
      <c r="J190" s="97"/>
      <c r="K190" s="94"/>
      <c r="L190" s="95"/>
      <c r="M190" s="94"/>
      <c r="N190" s="95"/>
      <c r="O190" s="3">
        <v>20</v>
      </c>
      <c r="P190" s="3">
        <v>100</v>
      </c>
      <c r="Q190" s="31">
        <f>P190</f>
        <v>100</v>
      </c>
      <c r="R190" t="s">
        <v>306</v>
      </c>
    </row>
    <row r="191" spans="2:18">
      <c r="B191" s="81">
        <v>14</v>
      </c>
      <c r="C191" s="8">
        <v>1</v>
      </c>
      <c r="D191" s="1">
        <v>5</v>
      </c>
      <c r="E191" s="84" t="s">
        <v>198</v>
      </c>
      <c r="F191" s="85"/>
      <c r="G191" s="85"/>
      <c r="H191" s="85"/>
      <c r="I191" s="85"/>
      <c r="J191" s="86"/>
      <c r="K191" s="2">
        <f>ROUND(D191/D217*100, 2)</f>
        <v>3.76</v>
      </c>
      <c r="L191" s="2">
        <f>ROUND(N192,2)</f>
        <v>90</v>
      </c>
      <c r="M191" s="72">
        <f>ROUND(M192,1)</f>
        <v>100</v>
      </c>
      <c r="N191" s="73"/>
      <c r="O191" s="34"/>
      <c r="P191" s="40"/>
      <c r="Q191" s="35"/>
    </row>
    <row r="192" spans="2:18" ht="15" customHeight="1">
      <c r="B192" s="82"/>
      <c r="C192" s="87">
        <v>1</v>
      </c>
      <c r="D192" s="10">
        <v>5</v>
      </c>
      <c r="E192" s="74" t="s">
        <v>155</v>
      </c>
      <c r="F192" s="75"/>
      <c r="G192" s="75"/>
      <c r="H192" s="75"/>
      <c r="I192" s="75"/>
      <c r="J192" s="76"/>
      <c r="K192" s="90"/>
      <c r="L192" s="91"/>
      <c r="M192" s="2">
        <v>100</v>
      </c>
      <c r="N192" s="6">
        <f>ROUND(M192*SUM(P193:P197)/500,2)</f>
        <v>90</v>
      </c>
      <c r="O192" s="36"/>
      <c r="P192" s="41"/>
      <c r="Q192" s="37"/>
    </row>
    <row r="193" spans="2:18" ht="26.25" customHeight="1">
      <c r="B193" s="82"/>
      <c r="C193" s="88"/>
      <c r="D193" s="4">
        <v>1</v>
      </c>
      <c r="E193" s="5" t="s">
        <v>13</v>
      </c>
      <c r="F193" s="96" t="s">
        <v>156</v>
      </c>
      <c r="G193" s="97"/>
      <c r="H193" s="97"/>
      <c r="I193" s="97"/>
      <c r="J193" s="97"/>
      <c r="K193" s="92"/>
      <c r="L193" s="93"/>
      <c r="M193" s="90"/>
      <c r="N193" s="91"/>
      <c r="O193" s="3">
        <v>20</v>
      </c>
      <c r="P193" s="3">
        <v>95</v>
      </c>
      <c r="Q193" s="31">
        <v>90</v>
      </c>
    </row>
    <row r="194" spans="2:18" ht="15" customHeight="1">
      <c r="B194" s="82"/>
      <c r="C194" s="88"/>
      <c r="D194" s="4">
        <v>2</v>
      </c>
      <c r="E194" s="5" t="s">
        <v>13</v>
      </c>
      <c r="F194" s="77" t="s">
        <v>157</v>
      </c>
      <c r="G194" s="78"/>
      <c r="H194" s="78"/>
      <c r="I194" s="78"/>
      <c r="J194" s="79"/>
      <c r="K194" s="92"/>
      <c r="L194" s="93"/>
      <c r="M194" s="92"/>
      <c r="N194" s="93"/>
      <c r="O194" s="3">
        <v>20</v>
      </c>
      <c r="P194" s="3">
        <v>95</v>
      </c>
      <c r="Q194" s="31">
        <v>9</v>
      </c>
      <c r="R194" t="s">
        <v>307</v>
      </c>
    </row>
    <row r="195" spans="2:18" ht="24.75" customHeight="1">
      <c r="B195" s="82"/>
      <c r="C195" s="88"/>
      <c r="D195" s="4">
        <v>3</v>
      </c>
      <c r="E195" s="5" t="s">
        <v>13</v>
      </c>
      <c r="F195" s="96" t="s">
        <v>158</v>
      </c>
      <c r="G195" s="97"/>
      <c r="H195" s="97"/>
      <c r="I195" s="97"/>
      <c r="J195" s="97"/>
      <c r="K195" s="92"/>
      <c r="L195" s="93"/>
      <c r="M195" s="92"/>
      <c r="N195" s="93"/>
      <c r="O195" s="3">
        <v>20</v>
      </c>
      <c r="P195" s="3">
        <v>80</v>
      </c>
      <c r="Q195" s="31">
        <f>P195</f>
        <v>80</v>
      </c>
    </row>
    <row r="196" spans="2:18">
      <c r="B196" s="82"/>
      <c r="C196" s="88"/>
      <c r="D196" s="4">
        <v>4</v>
      </c>
      <c r="E196" s="5" t="s">
        <v>13</v>
      </c>
      <c r="F196" s="96" t="s">
        <v>159</v>
      </c>
      <c r="G196" s="97"/>
      <c r="H196" s="97"/>
      <c r="I196" s="97"/>
      <c r="J196" s="97"/>
      <c r="K196" s="92"/>
      <c r="L196" s="93"/>
      <c r="M196" s="92"/>
      <c r="N196" s="93"/>
      <c r="O196" s="3">
        <v>20</v>
      </c>
      <c r="P196" s="3">
        <v>85</v>
      </c>
      <c r="Q196" s="31">
        <f>P196</f>
        <v>85</v>
      </c>
      <c r="R196" t="s">
        <v>308</v>
      </c>
    </row>
    <row r="197" spans="2:18" ht="15" customHeight="1">
      <c r="B197" s="83"/>
      <c r="C197" s="89"/>
      <c r="D197" s="4">
        <v>5</v>
      </c>
      <c r="E197" s="5" t="s">
        <v>13</v>
      </c>
      <c r="F197" s="96" t="s">
        <v>160</v>
      </c>
      <c r="G197" s="97"/>
      <c r="H197" s="97"/>
      <c r="I197" s="97"/>
      <c r="J197" s="97"/>
      <c r="K197" s="94"/>
      <c r="L197" s="95"/>
      <c r="M197" s="94"/>
      <c r="N197" s="95"/>
      <c r="O197" s="3">
        <v>20</v>
      </c>
      <c r="P197" s="3">
        <v>95</v>
      </c>
      <c r="Q197" s="31">
        <f>P197</f>
        <v>95</v>
      </c>
    </row>
    <row r="198" spans="2:18" ht="21">
      <c r="B198" s="55" t="s">
        <v>8</v>
      </c>
      <c r="C198" s="52" t="s">
        <v>9</v>
      </c>
      <c r="D198" s="32" t="s">
        <v>10</v>
      </c>
      <c r="E198" s="53" t="s">
        <v>214</v>
      </c>
      <c r="F198" s="105" t="s">
        <v>212</v>
      </c>
      <c r="G198" s="106"/>
      <c r="H198" s="106"/>
      <c r="I198" s="106"/>
      <c r="J198" s="107"/>
      <c r="K198" s="53" t="s">
        <v>0</v>
      </c>
      <c r="L198" s="53" t="s">
        <v>1</v>
      </c>
      <c r="M198" s="53" t="s">
        <v>2</v>
      </c>
      <c r="N198" s="53" t="s">
        <v>3</v>
      </c>
      <c r="O198" s="53" t="s">
        <v>4</v>
      </c>
      <c r="P198" s="53" t="s">
        <v>5</v>
      </c>
      <c r="Q198" s="54" t="s">
        <v>6</v>
      </c>
    </row>
    <row r="199" spans="2:18">
      <c r="B199" s="98">
        <v>15</v>
      </c>
      <c r="C199" s="8">
        <v>3</v>
      </c>
      <c r="D199" s="1">
        <v>10</v>
      </c>
      <c r="E199" s="84" t="s">
        <v>199</v>
      </c>
      <c r="F199" s="85"/>
      <c r="G199" s="85"/>
      <c r="H199" s="85"/>
      <c r="I199" s="85"/>
      <c r="J199" s="85"/>
      <c r="K199" s="7">
        <f>ROUND(D199/D217*100, 2)</f>
        <v>7.52</v>
      </c>
      <c r="L199" s="2">
        <f>ROUND(N51+N55+N59,2)</f>
        <v>92.21</v>
      </c>
      <c r="M199" s="72">
        <f>ROUND(M210+M207+M200,1)</f>
        <v>100</v>
      </c>
      <c r="N199" s="73"/>
      <c r="O199" s="34"/>
      <c r="P199" s="40"/>
      <c r="Q199" s="35"/>
    </row>
    <row r="200" spans="2:18" ht="15" customHeight="1">
      <c r="B200" s="99"/>
      <c r="C200" s="87">
        <v>1</v>
      </c>
      <c r="D200" s="10">
        <v>6</v>
      </c>
      <c r="E200" s="74" t="s">
        <v>161</v>
      </c>
      <c r="F200" s="75"/>
      <c r="G200" s="75"/>
      <c r="H200" s="75"/>
      <c r="I200" s="75"/>
      <c r="J200" s="75"/>
      <c r="K200" s="90"/>
      <c r="L200" s="91"/>
      <c r="M200" s="2">
        <f>ROUND(D200/D199*100,2)</f>
        <v>60</v>
      </c>
      <c r="N200" s="3">
        <f>ROUND(M200*SUM(P201:P206)/600,2)</f>
        <v>55.5</v>
      </c>
      <c r="O200" s="36"/>
      <c r="P200" s="41"/>
      <c r="Q200" s="37"/>
    </row>
    <row r="201" spans="2:18">
      <c r="B201" s="99"/>
      <c r="C201" s="88"/>
      <c r="D201" s="4">
        <v>1</v>
      </c>
      <c r="E201" s="5" t="s">
        <v>13</v>
      </c>
      <c r="F201" s="96" t="s">
        <v>162</v>
      </c>
      <c r="G201" s="97"/>
      <c r="H201" s="97"/>
      <c r="I201" s="97"/>
      <c r="J201" s="97"/>
      <c r="K201" s="92"/>
      <c r="L201" s="93"/>
      <c r="M201" s="90"/>
      <c r="N201" s="91"/>
      <c r="O201" s="3">
        <v>10</v>
      </c>
      <c r="P201" s="3">
        <v>95</v>
      </c>
      <c r="Q201" s="31">
        <f t="shared" ref="Q201:Q206" si="11">P201</f>
        <v>95</v>
      </c>
    </row>
    <row r="202" spans="2:18">
      <c r="B202" s="99"/>
      <c r="C202" s="88"/>
      <c r="D202" s="4">
        <v>2</v>
      </c>
      <c r="E202" s="5" t="s">
        <v>13</v>
      </c>
      <c r="F202" s="96" t="s">
        <v>163</v>
      </c>
      <c r="G202" s="97"/>
      <c r="H202" s="97"/>
      <c r="I202" s="97"/>
      <c r="J202" s="97"/>
      <c r="K202" s="92"/>
      <c r="L202" s="93"/>
      <c r="M202" s="92"/>
      <c r="N202" s="93"/>
      <c r="O202" s="3">
        <v>10</v>
      </c>
      <c r="P202" s="3">
        <v>85</v>
      </c>
      <c r="Q202" s="31">
        <f t="shared" si="11"/>
        <v>85</v>
      </c>
    </row>
    <row r="203" spans="2:18">
      <c r="B203" s="99"/>
      <c r="C203" s="88"/>
      <c r="D203" s="4">
        <v>3</v>
      </c>
      <c r="E203" s="5" t="s">
        <v>13</v>
      </c>
      <c r="F203" s="96" t="s">
        <v>164</v>
      </c>
      <c r="G203" s="97"/>
      <c r="H203" s="97"/>
      <c r="I203" s="97"/>
      <c r="J203" s="97"/>
      <c r="K203" s="92"/>
      <c r="L203" s="93"/>
      <c r="M203" s="92"/>
      <c r="N203" s="93"/>
      <c r="O203" s="3">
        <v>10</v>
      </c>
      <c r="P203" s="3">
        <v>85</v>
      </c>
      <c r="Q203" s="31">
        <f t="shared" si="11"/>
        <v>85</v>
      </c>
    </row>
    <row r="204" spans="2:18">
      <c r="B204" s="99"/>
      <c r="C204" s="88"/>
      <c r="D204" s="4">
        <v>4</v>
      </c>
      <c r="E204" s="5" t="s">
        <v>13</v>
      </c>
      <c r="F204" s="96" t="s">
        <v>165</v>
      </c>
      <c r="G204" s="97"/>
      <c r="H204" s="97"/>
      <c r="I204" s="97"/>
      <c r="J204" s="97"/>
      <c r="K204" s="92"/>
      <c r="L204" s="93"/>
      <c r="M204" s="92"/>
      <c r="N204" s="93"/>
      <c r="O204" s="3">
        <v>10</v>
      </c>
      <c r="P204" s="3">
        <v>95</v>
      </c>
      <c r="Q204" s="31">
        <f t="shared" si="11"/>
        <v>95</v>
      </c>
    </row>
    <row r="205" spans="2:18">
      <c r="B205" s="99"/>
      <c r="C205" s="88"/>
      <c r="D205" s="4">
        <v>5</v>
      </c>
      <c r="E205" s="5" t="s">
        <v>13</v>
      </c>
      <c r="F205" s="96" t="s">
        <v>166</v>
      </c>
      <c r="G205" s="97"/>
      <c r="H205" s="97"/>
      <c r="I205" s="97"/>
      <c r="J205" s="97"/>
      <c r="K205" s="92"/>
      <c r="L205" s="93"/>
      <c r="M205" s="92"/>
      <c r="N205" s="93"/>
      <c r="O205" s="3">
        <v>10</v>
      </c>
      <c r="P205" s="3">
        <v>100</v>
      </c>
      <c r="Q205" s="31">
        <f t="shared" si="11"/>
        <v>100</v>
      </c>
    </row>
    <row r="206" spans="2:18">
      <c r="B206" s="99"/>
      <c r="C206" s="89"/>
      <c r="D206" s="4">
        <v>6</v>
      </c>
      <c r="E206" s="5" t="s">
        <v>13</v>
      </c>
      <c r="F206" s="96" t="s">
        <v>167</v>
      </c>
      <c r="G206" s="97"/>
      <c r="H206" s="97"/>
      <c r="I206" s="97"/>
      <c r="J206" s="97"/>
      <c r="K206" s="92"/>
      <c r="L206" s="93"/>
      <c r="M206" s="94"/>
      <c r="N206" s="95"/>
      <c r="O206" s="3">
        <v>10</v>
      </c>
      <c r="P206" s="3">
        <v>95</v>
      </c>
      <c r="Q206" s="31">
        <f t="shared" si="11"/>
        <v>95</v>
      </c>
    </row>
    <row r="207" spans="2:18" ht="15" customHeight="1">
      <c r="B207" s="99"/>
      <c r="C207" s="87">
        <v>2</v>
      </c>
      <c r="D207" s="10">
        <v>2</v>
      </c>
      <c r="E207" s="74" t="s">
        <v>168</v>
      </c>
      <c r="F207" s="75"/>
      <c r="G207" s="75"/>
      <c r="H207" s="75"/>
      <c r="I207" s="75"/>
      <c r="J207" s="75"/>
      <c r="K207" s="92"/>
      <c r="L207" s="93"/>
      <c r="M207" s="2">
        <f>ROUND(D207/D199*100,2)</f>
        <v>20</v>
      </c>
      <c r="N207" s="6">
        <f>ROUND(M207*SUM(P208:P209)/200,2)</f>
        <v>20</v>
      </c>
      <c r="O207" s="38"/>
      <c r="P207" s="42"/>
      <c r="Q207" s="39"/>
    </row>
    <row r="208" spans="2:18">
      <c r="B208" s="99"/>
      <c r="C208" s="88"/>
      <c r="D208" s="4">
        <v>1</v>
      </c>
      <c r="E208" s="5" t="s">
        <v>13</v>
      </c>
      <c r="F208" s="96" t="s">
        <v>169</v>
      </c>
      <c r="G208" s="97"/>
      <c r="H208" s="97"/>
      <c r="I208" s="97"/>
      <c r="J208" s="97"/>
      <c r="K208" s="92"/>
      <c r="L208" s="93"/>
      <c r="M208" s="90"/>
      <c r="N208" s="91"/>
      <c r="O208" s="3">
        <v>10</v>
      </c>
      <c r="P208" s="3">
        <v>100</v>
      </c>
      <c r="Q208" s="31">
        <f>P208</f>
        <v>100</v>
      </c>
    </row>
    <row r="209" spans="2:17">
      <c r="B209" s="99"/>
      <c r="C209" s="89"/>
      <c r="D209" s="4">
        <v>2</v>
      </c>
      <c r="E209" s="5" t="s">
        <v>13</v>
      </c>
      <c r="F209" s="96" t="s">
        <v>256</v>
      </c>
      <c r="G209" s="97"/>
      <c r="H209" s="97"/>
      <c r="I209" s="97"/>
      <c r="J209" s="97"/>
      <c r="K209" s="92"/>
      <c r="L209" s="93"/>
      <c r="M209" s="94"/>
      <c r="N209" s="95"/>
      <c r="O209" s="3">
        <v>10</v>
      </c>
      <c r="P209" s="3">
        <v>100</v>
      </c>
      <c r="Q209" s="31">
        <f>P209</f>
        <v>100</v>
      </c>
    </row>
    <row r="210" spans="2:17" ht="15" customHeight="1">
      <c r="B210" s="99"/>
      <c r="C210" s="87">
        <v>3</v>
      </c>
      <c r="D210" s="10">
        <v>2</v>
      </c>
      <c r="E210" s="74" t="s">
        <v>170</v>
      </c>
      <c r="F210" s="75"/>
      <c r="G210" s="75"/>
      <c r="H210" s="75"/>
      <c r="I210" s="75"/>
      <c r="J210" s="75"/>
      <c r="K210" s="92"/>
      <c r="L210" s="93"/>
      <c r="M210" s="2">
        <f>ROUND(D210/D199*100,2)</f>
        <v>20</v>
      </c>
      <c r="N210" s="6">
        <f>ROUND(M210*SUM(P211:P212)/200,2)</f>
        <v>18</v>
      </c>
      <c r="O210" s="38"/>
      <c r="P210" s="42"/>
      <c r="Q210" s="39"/>
    </row>
    <row r="211" spans="2:17">
      <c r="B211" s="99"/>
      <c r="C211" s="88"/>
      <c r="D211" s="4">
        <v>1</v>
      </c>
      <c r="E211" s="5" t="s">
        <v>13</v>
      </c>
      <c r="F211" s="96" t="s">
        <v>171</v>
      </c>
      <c r="G211" s="97"/>
      <c r="H211" s="97"/>
      <c r="I211" s="97"/>
      <c r="J211" s="97"/>
      <c r="K211" s="92"/>
      <c r="L211" s="93"/>
      <c r="M211" s="90"/>
      <c r="N211" s="91"/>
      <c r="O211" s="3">
        <v>10</v>
      </c>
      <c r="P211" s="3">
        <v>85</v>
      </c>
      <c r="Q211" s="31">
        <f>P211</f>
        <v>85</v>
      </c>
    </row>
    <row r="212" spans="2:17">
      <c r="B212" s="100"/>
      <c r="C212" s="89"/>
      <c r="D212" s="4">
        <v>2</v>
      </c>
      <c r="E212" s="5" t="s">
        <v>13</v>
      </c>
      <c r="F212" s="96" t="s">
        <v>172</v>
      </c>
      <c r="G212" s="97"/>
      <c r="H212" s="97"/>
      <c r="I212" s="97"/>
      <c r="J212" s="97"/>
      <c r="K212" s="94"/>
      <c r="L212" s="95"/>
      <c r="M212" s="94"/>
      <c r="N212" s="95"/>
      <c r="O212" s="3">
        <v>10</v>
      </c>
      <c r="P212" s="3">
        <v>95</v>
      </c>
      <c r="Q212" s="31">
        <f>P212</f>
        <v>95</v>
      </c>
    </row>
    <row r="213" spans="2:17">
      <c r="B213" s="9"/>
      <c r="C213" s="9"/>
    </row>
    <row r="214" spans="2:17">
      <c r="B214" s="9"/>
      <c r="C214" s="9"/>
      <c r="D214" s="13"/>
    </row>
    <row r="215" spans="2:17">
      <c r="B215" s="9" t="s">
        <v>8</v>
      </c>
      <c r="C215" s="9"/>
      <c r="D215" s="13">
        <v>11</v>
      </c>
    </row>
    <row r="216" spans="2:17">
      <c r="B216" t="s">
        <v>200</v>
      </c>
      <c r="C216" s="9"/>
      <c r="D216" s="14">
        <f>$C199+$C191+$C183+$C159+$C125+$C81+$C64+$C50+$C42+$C27+$C23</f>
        <v>39</v>
      </c>
    </row>
    <row r="217" spans="2:17">
      <c r="B217" s="9" t="s">
        <v>10</v>
      </c>
      <c r="C217" s="9"/>
      <c r="D217" s="14">
        <f>$D23+$D27+$D42+$D50+$D64+$D81+$D125+$D159+$D183+$D191+$D199</f>
        <v>133</v>
      </c>
    </row>
    <row r="218" spans="2:17">
      <c r="B218" s="9"/>
    </row>
    <row r="219" spans="2:17">
      <c r="B219" s="9"/>
    </row>
    <row r="220" spans="2:17">
      <c r="B220" s="9"/>
      <c r="C220" s="9"/>
    </row>
    <row r="221" spans="2:17">
      <c r="B221" s="9"/>
      <c r="C221" s="9"/>
    </row>
    <row r="222" spans="2:17">
      <c r="B222" s="9"/>
      <c r="C222" s="9"/>
    </row>
    <row r="223" spans="2:17">
      <c r="B223" s="9"/>
      <c r="C223" s="9"/>
    </row>
    <row r="224" spans="2:17">
      <c r="B224" s="9"/>
      <c r="C224" s="9"/>
    </row>
    <row r="225" spans="2:3">
      <c r="B225" s="9"/>
      <c r="C225" s="9"/>
    </row>
    <row r="226" spans="2:3">
      <c r="B226" s="9"/>
      <c r="C226" s="9"/>
    </row>
    <row r="227" spans="2:3">
      <c r="B227" s="9"/>
      <c r="C227" s="9"/>
    </row>
    <row r="228" spans="2:3">
      <c r="B228" s="9"/>
      <c r="C228" s="9"/>
    </row>
    <row r="229" spans="2:3">
      <c r="B229" s="9"/>
      <c r="C229" s="9"/>
    </row>
    <row r="230" spans="2:3">
      <c r="B230" s="9"/>
      <c r="C230" s="9"/>
    </row>
    <row r="231" spans="2:3">
      <c r="B231" s="9"/>
      <c r="C231" s="9"/>
    </row>
    <row r="232" spans="2:3">
      <c r="B232" s="9"/>
      <c r="C232" s="9"/>
    </row>
    <row r="233" spans="2:3">
      <c r="B233" s="9"/>
      <c r="C233" s="9"/>
    </row>
    <row r="234" spans="2:3">
      <c r="B234" s="9"/>
      <c r="C234" s="9"/>
    </row>
    <row r="235" spans="2:3">
      <c r="B235" s="9"/>
      <c r="C235" s="9"/>
    </row>
    <row r="236" spans="2:3">
      <c r="B236" s="9"/>
      <c r="C236" s="9"/>
    </row>
    <row r="237" spans="2:3">
      <c r="B237" s="9"/>
      <c r="C237" s="9"/>
    </row>
    <row r="238" spans="2:3">
      <c r="B238" s="9"/>
      <c r="C238" s="9"/>
    </row>
    <row r="239" spans="2:3">
      <c r="B239" s="9"/>
      <c r="C239" s="9"/>
    </row>
  </sheetData>
  <mergeCells count="309">
    <mergeCell ref="E82:J82"/>
    <mergeCell ref="E87:J87"/>
    <mergeCell ref="M92:N93"/>
    <mergeCell ref="M95:N96"/>
    <mergeCell ref="M98:N98"/>
    <mergeCell ref="M103:N106"/>
    <mergeCell ref="M108:N112"/>
    <mergeCell ref="F110:J110"/>
    <mergeCell ref="F111:J111"/>
    <mergeCell ref="F112:J112"/>
    <mergeCell ref="E94:J94"/>
    <mergeCell ref="E97:J97"/>
    <mergeCell ref="E99:J99"/>
    <mergeCell ref="F92:J92"/>
    <mergeCell ref="F93:J93"/>
    <mergeCell ref="E91:J91"/>
    <mergeCell ref="C107:C112"/>
    <mergeCell ref="F108:J108"/>
    <mergeCell ref="F109:J109"/>
    <mergeCell ref="C113:C116"/>
    <mergeCell ref="E152:J152"/>
    <mergeCell ref="C117:C123"/>
    <mergeCell ref="F118:J118"/>
    <mergeCell ref="F119:J119"/>
    <mergeCell ref="E113:J113"/>
    <mergeCell ref="F114:J114"/>
    <mergeCell ref="F115:J115"/>
    <mergeCell ref="F116:J116"/>
    <mergeCell ref="E117:J117"/>
    <mergeCell ref="C94:C96"/>
    <mergeCell ref="F95:J95"/>
    <mergeCell ref="C97:C98"/>
    <mergeCell ref="F98:J98"/>
    <mergeCell ref="C102:C106"/>
    <mergeCell ref="F103:J103"/>
    <mergeCell ref="F104:J104"/>
    <mergeCell ref="F105:J105"/>
    <mergeCell ref="F106:J106"/>
    <mergeCell ref="C99:C101"/>
    <mergeCell ref="B21:B22"/>
    <mergeCell ref="C21:C22"/>
    <mergeCell ref="D21:D22"/>
    <mergeCell ref="E21:J21"/>
    <mergeCell ref="B23:B26"/>
    <mergeCell ref="E23:J23"/>
    <mergeCell ref="B27:B40"/>
    <mergeCell ref="C43:C46"/>
    <mergeCell ref="B42:B49"/>
    <mergeCell ref="C51:C54"/>
    <mergeCell ref="C55:C58"/>
    <mergeCell ref="B50:B62"/>
    <mergeCell ref="E51:J51"/>
    <mergeCell ref="E55:J55"/>
    <mergeCell ref="F52:J52"/>
    <mergeCell ref="E59:J59"/>
    <mergeCell ref="C72:C79"/>
    <mergeCell ref="B64:B79"/>
    <mergeCell ref="E64:J64"/>
    <mergeCell ref="C65:C71"/>
    <mergeCell ref="F73:J73"/>
    <mergeCell ref="C59:C62"/>
    <mergeCell ref="F70:J70"/>
    <mergeCell ref="F71:J71"/>
    <mergeCell ref="K21:Q21"/>
    <mergeCell ref="F22:J22"/>
    <mergeCell ref="C28:C36"/>
    <mergeCell ref="K28:L40"/>
    <mergeCell ref="F29:J29"/>
    <mergeCell ref="M25:N26"/>
    <mergeCell ref="F26:J26"/>
    <mergeCell ref="M23:N23"/>
    <mergeCell ref="C24:C26"/>
    <mergeCell ref="K24:L26"/>
    <mergeCell ref="F25:J25"/>
    <mergeCell ref="M29:N36"/>
    <mergeCell ref="F30:J30"/>
    <mergeCell ref="F31:J31"/>
    <mergeCell ref="F32:J32"/>
    <mergeCell ref="F35:J35"/>
    <mergeCell ref="F36:J36"/>
    <mergeCell ref="F33:J33"/>
    <mergeCell ref="F34:J34"/>
    <mergeCell ref="E28:J28"/>
    <mergeCell ref="E27:J27"/>
    <mergeCell ref="M27:N27"/>
    <mergeCell ref="E24:J24"/>
    <mergeCell ref="K43:L49"/>
    <mergeCell ref="F44:J44"/>
    <mergeCell ref="C37:C40"/>
    <mergeCell ref="F38:J38"/>
    <mergeCell ref="M38:N40"/>
    <mergeCell ref="F39:J39"/>
    <mergeCell ref="E37:J37"/>
    <mergeCell ref="E43:J43"/>
    <mergeCell ref="E47:J47"/>
    <mergeCell ref="F40:J40"/>
    <mergeCell ref="M44:N46"/>
    <mergeCell ref="F45:J45"/>
    <mergeCell ref="F46:J46"/>
    <mergeCell ref="M42:N42"/>
    <mergeCell ref="E42:J42"/>
    <mergeCell ref="C47:C49"/>
    <mergeCell ref="F48:J48"/>
    <mergeCell ref="M48:N49"/>
    <mergeCell ref="F49:J49"/>
    <mergeCell ref="M52:N54"/>
    <mergeCell ref="F53:J53"/>
    <mergeCell ref="F54:J54"/>
    <mergeCell ref="E50:J50"/>
    <mergeCell ref="M50:N50"/>
    <mergeCell ref="F56:J56"/>
    <mergeCell ref="M56:N58"/>
    <mergeCell ref="F57:J57"/>
    <mergeCell ref="F58:J58"/>
    <mergeCell ref="K51:L62"/>
    <mergeCell ref="F60:J60"/>
    <mergeCell ref="M60:N62"/>
    <mergeCell ref="F61:J61"/>
    <mergeCell ref="F62:J62"/>
    <mergeCell ref="M73:N79"/>
    <mergeCell ref="F74:J74"/>
    <mergeCell ref="F75:J75"/>
    <mergeCell ref="F76:J76"/>
    <mergeCell ref="F77:J77"/>
    <mergeCell ref="E72:J72"/>
    <mergeCell ref="M64:N64"/>
    <mergeCell ref="K65:L79"/>
    <mergeCell ref="F66:J66"/>
    <mergeCell ref="F78:J78"/>
    <mergeCell ref="F79:J79"/>
    <mergeCell ref="E65:J65"/>
    <mergeCell ref="M66:N71"/>
    <mergeCell ref="F67:J67"/>
    <mergeCell ref="F68:J68"/>
    <mergeCell ref="F69:J69"/>
    <mergeCell ref="F80:J80"/>
    <mergeCell ref="B81:B123"/>
    <mergeCell ref="E81:J81"/>
    <mergeCell ref="M81:N81"/>
    <mergeCell ref="C82:C86"/>
    <mergeCell ref="C87:C90"/>
    <mergeCell ref="F88:J88"/>
    <mergeCell ref="M88:N90"/>
    <mergeCell ref="F89:J89"/>
    <mergeCell ref="F90:J90"/>
    <mergeCell ref="F96:J96"/>
    <mergeCell ref="K82:L123"/>
    <mergeCell ref="F83:J83"/>
    <mergeCell ref="M83:N86"/>
    <mergeCell ref="F84:J84"/>
    <mergeCell ref="F85:J85"/>
    <mergeCell ref="F86:J86"/>
    <mergeCell ref="F123:J123"/>
    <mergeCell ref="E102:J102"/>
    <mergeCell ref="E107:J107"/>
    <mergeCell ref="F100:J100"/>
    <mergeCell ref="M100:N101"/>
    <mergeCell ref="F101:J101"/>
    <mergeCell ref="C91:C93"/>
    <mergeCell ref="M125:N125"/>
    <mergeCell ref="C126:C127"/>
    <mergeCell ref="K126:L157"/>
    <mergeCell ref="F127:J127"/>
    <mergeCell ref="C133:C136"/>
    <mergeCell ref="F134:J134"/>
    <mergeCell ref="M134:N136"/>
    <mergeCell ref="F135:J135"/>
    <mergeCell ref="M153:N154"/>
    <mergeCell ref="F136:J136"/>
    <mergeCell ref="C128:C132"/>
    <mergeCell ref="F129:J129"/>
    <mergeCell ref="F139:J139"/>
    <mergeCell ref="E137:J137"/>
    <mergeCell ref="F153:J153"/>
    <mergeCell ref="F154:J154"/>
    <mergeCell ref="M138:N144"/>
    <mergeCell ref="F143:J143"/>
    <mergeCell ref="F144:J144"/>
    <mergeCell ref="C145:C151"/>
    <mergeCell ref="E155:J155"/>
    <mergeCell ref="E145:J145"/>
    <mergeCell ref="M118:N123"/>
    <mergeCell ref="F120:J120"/>
    <mergeCell ref="F121:J121"/>
    <mergeCell ref="F122:J122"/>
    <mergeCell ref="F146:J146"/>
    <mergeCell ref="C152:C154"/>
    <mergeCell ref="B125:B157"/>
    <mergeCell ref="E125:J125"/>
    <mergeCell ref="E126:J126"/>
    <mergeCell ref="E128:J128"/>
    <mergeCell ref="E133:J133"/>
    <mergeCell ref="F130:J130"/>
    <mergeCell ref="F131:J131"/>
    <mergeCell ref="F132:J132"/>
    <mergeCell ref="M146:N151"/>
    <mergeCell ref="F147:J147"/>
    <mergeCell ref="F148:J148"/>
    <mergeCell ref="F150:J150"/>
    <mergeCell ref="F151:J151"/>
    <mergeCell ref="M129:N132"/>
    <mergeCell ref="F140:J140"/>
    <mergeCell ref="F141:J141"/>
    <mergeCell ref="F142:J142"/>
    <mergeCell ref="F149:J149"/>
    <mergeCell ref="F163:J163"/>
    <mergeCell ref="M163:N166"/>
    <mergeCell ref="C162:C166"/>
    <mergeCell ref="C137:C144"/>
    <mergeCell ref="F138:J138"/>
    <mergeCell ref="F158:J158"/>
    <mergeCell ref="F156:J156"/>
    <mergeCell ref="M156:N157"/>
    <mergeCell ref="F157:J157"/>
    <mergeCell ref="F161:J161"/>
    <mergeCell ref="E160:J160"/>
    <mergeCell ref="E162:J162"/>
    <mergeCell ref="C155:C157"/>
    <mergeCell ref="F198:J198"/>
    <mergeCell ref="C174:C179"/>
    <mergeCell ref="C160:C161"/>
    <mergeCell ref="K160:L181"/>
    <mergeCell ref="F182:J182"/>
    <mergeCell ref="M181:N181"/>
    <mergeCell ref="M171:N173"/>
    <mergeCell ref="F177:J177"/>
    <mergeCell ref="C170:C173"/>
    <mergeCell ref="F179:J179"/>
    <mergeCell ref="F178:J178"/>
    <mergeCell ref="F164:J164"/>
    <mergeCell ref="F165:J165"/>
    <mergeCell ref="F166:J166"/>
    <mergeCell ref="M161:N161"/>
    <mergeCell ref="F168:J168"/>
    <mergeCell ref="M168:N169"/>
    <mergeCell ref="F169:J169"/>
    <mergeCell ref="F173:J173"/>
    <mergeCell ref="F175:J175"/>
    <mergeCell ref="M175:N179"/>
    <mergeCell ref="F176:J176"/>
    <mergeCell ref="E167:J167"/>
    <mergeCell ref="E170:J170"/>
    <mergeCell ref="M199:N199"/>
    <mergeCell ref="K192:L197"/>
    <mergeCell ref="F193:J193"/>
    <mergeCell ref="B199:B212"/>
    <mergeCell ref="E199:J199"/>
    <mergeCell ref="F205:J205"/>
    <mergeCell ref="B2:Q2"/>
    <mergeCell ref="K11:Q11"/>
    <mergeCell ref="B18:Q18"/>
    <mergeCell ref="F63:J63"/>
    <mergeCell ref="F124:J124"/>
    <mergeCell ref="F41:J41"/>
    <mergeCell ref="C192:C197"/>
    <mergeCell ref="F189:J189"/>
    <mergeCell ref="F190:J190"/>
    <mergeCell ref="M193:N197"/>
    <mergeCell ref="F195:J195"/>
    <mergeCell ref="F196:J196"/>
    <mergeCell ref="F197:J197"/>
    <mergeCell ref="F194:J194"/>
    <mergeCell ref="E192:J192"/>
    <mergeCell ref="B159:B181"/>
    <mergeCell ref="E159:J159"/>
    <mergeCell ref="M159:N159"/>
    <mergeCell ref="C207:C209"/>
    <mergeCell ref="C200:C206"/>
    <mergeCell ref="K200:L212"/>
    <mergeCell ref="F201:J201"/>
    <mergeCell ref="M201:N206"/>
    <mergeCell ref="F202:J202"/>
    <mergeCell ref="C210:C212"/>
    <mergeCell ref="F211:J211"/>
    <mergeCell ref="E210:J210"/>
    <mergeCell ref="E207:J207"/>
    <mergeCell ref="E200:J200"/>
    <mergeCell ref="F206:J206"/>
    <mergeCell ref="F203:J203"/>
    <mergeCell ref="F204:J204"/>
    <mergeCell ref="M211:N212"/>
    <mergeCell ref="F212:J212"/>
    <mergeCell ref="F208:J208"/>
    <mergeCell ref="M208:N209"/>
    <mergeCell ref="F209:J209"/>
    <mergeCell ref="B183:B190"/>
    <mergeCell ref="E183:J183"/>
    <mergeCell ref="M183:N183"/>
    <mergeCell ref="E174:J174"/>
    <mergeCell ref="E180:J180"/>
    <mergeCell ref="F181:J181"/>
    <mergeCell ref="R21:R22"/>
    <mergeCell ref="B191:B197"/>
    <mergeCell ref="E191:J191"/>
    <mergeCell ref="M191:N191"/>
    <mergeCell ref="C167:C169"/>
    <mergeCell ref="F172:J172"/>
    <mergeCell ref="C180:C181"/>
    <mergeCell ref="M185:N186"/>
    <mergeCell ref="F186:J186"/>
    <mergeCell ref="C187:C190"/>
    <mergeCell ref="F188:J188"/>
    <mergeCell ref="M188:N190"/>
    <mergeCell ref="C184:C186"/>
    <mergeCell ref="K184:L190"/>
    <mergeCell ref="F185:J185"/>
    <mergeCell ref="E187:J187"/>
    <mergeCell ref="E184:J184"/>
    <mergeCell ref="F171:J171"/>
  </mergeCells>
  <phoneticPr fontId="0" type="noConversion"/>
  <conditionalFormatting sqref="Q185:Q186 Q188:Q190 Q181 Q201:Q206 Q208:Q209 Q211:Q212 Q161 Q163:Q166 Q168:Q169 Q171:Q173 Q175:Q179 Q118:Q123 Q83:Q86 Q88:Q90 Q92:Q93 Q95:Q96 Q98 Q100:Q101 Q73:Q79 Q66:Q71 Q44:Q46 Q48:Q49 Q52:Q54 Q56:Q58 Q60:Q62 Q25:Q26 Q29:Q36 Q38:Q40 Q103:Q106 Q108:Q112 Q114:Q116 Q193:Q197 Q127 Q129:Q132 Q134:Q136 Q138:Q144 Q146:Q151 Q153:Q154 Q156:Q157">
    <cfRule type="cellIs" dxfId="7" priority="758" operator="between">
      <formula>0</formula>
      <formula>29</formula>
    </cfRule>
    <cfRule type="cellIs" dxfId="6" priority="759" operator="between">
      <formula>30</formula>
      <formula>69</formula>
    </cfRule>
    <cfRule type="cellIs" dxfId="5" priority="760" operator="between">
      <formula>70</formula>
      <formula>100</formula>
    </cfRule>
  </conditionalFormatting>
  <conditionalFormatting sqref="Q185:Q186 Q188:Q190 Q181 Q201:Q206 Q208:Q209 Q211:Q212 Q161 Q163:Q166 Q168:Q169 Q171:Q173 Q175:Q179 Q118:Q123 Q83:Q86 Q88:Q90 Q92:Q93 Q95:Q96 Q98 Q100:Q101 Q73:Q79 Q66:Q71 Q44:Q46 Q48:Q49 Q52:Q54 Q56:Q58 Q60:Q62 Q25:Q26 Q29:Q36 Q38:Q40 Q103:Q106 Q108:Q112 Q114:Q116 Q193:Q197 Q127 Q129:Q132 Q134:Q136 Q138:Q144 Q146:Q151 Q153:Q154 Q156:Q157">
    <cfRule type="cellIs" dxfId="4" priority="720" operator="lessThan">
      <formula>0</formula>
    </cfRule>
    <cfRule type="cellIs" dxfId="3" priority="721" operator="greaterThan">
      <formula>100</formula>
    </cfRule>
  </conditionalFormatting>
  <conditionalFormatting sqref="P25">
    <cfRule type="containsBlanks" dxfId="2" priority="716">
      <formula>LEN(TRIM(P25))=0</formula>
    </cfRule>
  </conditionalFormatting>
  <conditionalFormatting sqref="P185:P186 P188:P190 P181 P201:P206 P208:P209 P211:P212 P161 P163:P166 P168:P169 P171:P173 P175:P179 P38:P40 P127 P129:P132 P134:P136 P138:P144 P146:P151 P153:P154 P156:P157 P83:P86 P88:P90 P92:P93 P95:P96 P98 P100:P101 P103:P106 P108:P112 P114:P116 P118:P123 P73:P79 P66:P71 P44:P46 P48:P49 P52:P54 P56:P58 P60:P62 P26 P29:P36 P193:P197">
    <cfRule type="containsBlanks" dxfId="1" priority="714">
      <formula>LEN(TRIM(P26))=0</formula>
    </cfRule>
    <cfRule type="containsBlanks" dxfId="0" priority="715">
      <formula>LEN(TRIM(P26))=0</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Contextualizacion</vt:lpstr>
      <vt:lpstr>ISO 27002</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Yeny Paola</dc:creator>
  <cp:lastModifiedBy>SOPORTE</cp:lastModifiedBy>
  <dcterms:created xsi:type="dcterms:W3CDTF">2009-12-17T03:48:48Z</dcterms:created>
  <dcterms:modified xsi:type="dcterms:W3CDTF">2018-06-18T11:49:36Z</dcterms:modified>
</cp:coreProperties>
</file>