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TENSÃO\Desktop\ESTATÍSTICA APLICADA T4 - PAULISTA\Aula 8 - Teste de Hipótese - Prof Daniel Azeredo\"/>
    </mc:Choice>
  </mc:AlternateContent>
  <bookViews>
    <workbookView xWindow="0" yWindow="0" windowWidth="19200" windowHeight="7450" activeTab="7"/>
  </bookViews>
  <sheets>
    <sheet name="Plan1" sheetId="1" r:id="rId1"/>
    <sheet name="pag76" sheetId="2" r:id="rId2"/>
    <sheet name="pag79" sheetId="4" r:id="rId3"/>
    <sheet name="pag84" sheetId="6" r:id="rId4"/>
    <sheet name="pag92" sheetId="7" r:id="rId5"/>
    <sheet name="pag100" sheetId="8" r:id="rId6"/>
    <sheet name="pag105" sheetId="9" r:id="rId7"/>
    <sheet name="Plan10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0" l="1"/>
  <c r="M26" i="10"/>
  <c r="L27" i="10"/>
  <c r="L26" i="10"/>
  <c r="F8" i="8"/>
  <c r="M27" i="10"/>
  <c r="N27" i="10" s="1"/>
  <c r="M21" i="10"/>
  <c r="L22" i="10"/>
  <c r="L21" i="10"/>
  <c r="M22" i="10"/>
  <c r="L14" i="10"/>
  <c r="M14" i="10" s="1"/>
  <c r="M1" i="10"/>
  <c r="M2" i="10"/>
  <c r="L2" i="10"/>
  <c r="L1" i="10"/>
  <c r="N4" i="9"/>
  <c r="P7" i="9" s="1"/>
  <c r="N3" i="9"/>
  <c r="P3" i="9" s="1"/>
  <c r="P8" i="9" s="1"/>
  <c r="I4" i="9"/>
  <c r="K4" i="9" s="1"/>
  <c r="K9" i="9" s="1"/>
  <c r="I3" i="9"/>
  <c r="K3" i="9" s="1"/>
  <c r="K8" i="9" s="1"/>
  <c r="D4" i="9"/>
  <c r="F4" i="9" s="1"/>
  <c r="F9" i="9" s="1"/>
  <c r="D3" i="9"/>
  <c r="F3" i="9" s="1"/>
  <c r="F8" i="9" s="1"/>
  <c r="F10" i="8"/>
  <c r="F9" i="8"/>
  <c r="D5" i="8"/>
  <c r="F5" i="8" s="1"/>
  <c r="F3" i="8"/>
  <c r="D3" i="8"/>
  <c r="G14" i="7"/>
  <c r="G12" i="7"/>
  <c r="E12" i="7"/>
  <c r="G3" i="7"/>
  <c r="G5" i="7"/>
  <c r="E3" i="7"/>
  <c r="N10" i="1"/>
  <c r="F5" i="6"/>
  <c r="D5" i="6"/>
  <c r="D3" i="6"/>
  <c r="F3" i="6" s="1"/>
  <c r="D3" i="4"/>
  <c r="F3" i="4" s="1"/>
  <c r="D5" i="4"/>
  <c r="F5" i="4" s="1"/>
  <c r="D3" i="2"/>
  <c r="F3" i="2" s="1"/>
  <c r="N26" i="10" l="1"/>
  <c r="P4" i="9"/>
  <c r="P9" i="9" s="1"/>
  <c r="K7" i="9"/>
  <c r="F7" i="9"/>
  <c r="L38" i="1"/>
  <c r="N38" i="1" s="1"/>
  <c r="L36" i="1"/>
  <c r="N36" i="1" s="1"/>
  <c r="N31" i="1"/>
  <c r="N29" i="1"/>
  <c r="L31" i="1"/>
  <c r="L29" i="1"/>
  <c r="N23" i="1" l="1"/>
  <c r="N16" i="1"/>
  <c r="I17" i="1"/>
  <c r="N4" i="1"/>
  <c r="I8" i="1"/>
  <c r="I4" i="1"/>
</calcChain>
</file>

<file path=xl/sharedStrings.xml><?xml version="1.0" encoding="utf-8"?>
<sst xmlns="http://schemas.openxmlformats.org/spreadsheetml/2006/main" count="135" uniqueCount="58">
  <si>
    <t>h0</t>
  </si>
  <si>
    <t>h1</t>
  </si>
  <si>
    <t xml:space="preserve"> = 8</t>
  </si>
  <si>
    <t xml:space="preserve"> &lt;&gt; 8</t>
  </si>
  <si>
    <t>n</t>
  </si>
  <si>
    <t>sigma</t>
  </si>
  <si>
    <t>(desvio padrao populacional)</t>
  </si>
  <si>
    <t>x traço</t>
  </si>
  <si>
    <t>M</t>
  </si>
  <si>
    <t>sigma²</t>
  </si>
  <si>
    <r>
      <t>=INV.NORM.N(0,025;</t>
    </r>
    <r>
      <rPr>
        <sz val="11"/>
        <color rgb="FF00B05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;</t>
    </r>
    <r>
      <rPr>
        <sz val="11"/>
        <color rgb="FF0070C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/RAIZ(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))</t>
    </r>
  </si>
  <si>
    <t>o valor 0,025 representa 95% de confiança</t>
  </si>
  <si>
    <t>(desvio padrao dado)</t>
  </si>
  <si>
    <t>90% de probabilidade</t>
  </si>
  <si>
    <t>sigma2</t>
  </si>
  <si>
    <t>N</t>
  </si>
  <si>
    <t>X linha</t>
  </si>
  <si>
    <t>S²</t>
  </si>
  <si>
    <t>media pop</t>
  </si>
  <si>
    <t>variancia pop</t>
  </si>
  <si>
    <t>tamanho pop</t>
  </si>
  <si>
    <t>tamanho amostral</t>
  </si>
  <si>
    <t>media amostral</t>
  </si>
  <si>
    <t>variancia amostral</t>
  </si>
  <si>
    <t>H0</t>
  </si>
  <si>
    <t>H1</t>
  </si>
  <si>
    <t>&lt; 8500</t>
  </si>
  <si>
    <t>= 8500</t>
  </si>
  <si>
    <t>não aceito</t>
  </si>
  <si>
    <t>aceito</t>
  </si>
  <si>
    <t>s</t>
  </si>
  <si>
    <t>estimador (desvio padrao não dado)</t>
  </si>
  <si>
    <t>t-student</t>
  </si>
  <si>
    <t xml:space="preserve"> </t>
  </si>
  <si>
    <t>rejeição</t>
  </si>
  <si>
    <t>interesse</t>
  </si>
  <si>
    <t>universo total</t>
  </si>
  <si>
    <t>desvio padrão</t>
  </si>
  <si>
    <t>amostra</t>
  </si>
  <si>
    <t>homens</t>
  </si>
  <si>
    <t>mulheres</t>
  </si>
  <si>
    <t>LIMITE INFERIOR</t>
  </si>
  <si>
    <t>LIMITE SUPERIOR</t>
  </si>
  <si>
    <t>Z</t>
  </si>
  <si>
    <t>INFERIOR</t>
  </si>
  <si>
    <t>SUPERIOR</t>
  </si>
  <si>
    <t>intervalo de confiança 90%</t>
  </si>
  <si>
    <t>intervalo de confiança 99%</t>
  </si>
  <si>
    <t>intervalo de confiança 95%</t>
  </si>
  <si>
    <t>probabilidade</t>
  </si>
  <si>
    <t>limite do intervalor</t>
  </si>
  <si>
    <t>p</t>
  </si>
  <si>
    <t>pagina 118</t>
  </si>
  <si>
    <t>Como a a proporção amostral é 76% e esse valor é maior que 74,15%, rejeitamos.</t>
  </si>
  <si>
    <t>pagina 124</t>
  </si>
  <si>
    <t>pagina 129</t>
  </si>
  <si>
    <t>MARGEM DE ERRO</t>
  </si>
  <si>
    <t>LIM. INTERV.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</si>
</sst>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0"/>
    <numFmt numFmtId="165" formatCode="0.000"/>
    <numFmt numFmtId="167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quotePrefix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164" fontId="3" fillId="0" borderId="0" xfId="0" applyNumberFormat="1" applyFont="1"/>
    <xf numFmtId="1" fontId="0" fillId="0" borderId="0" xfId="0" applyNumberFormat="1"/>
    <xf numFmtId="43" fontId="0" fillId="0" borderId="0" xfId="1" applyFont="1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167" fontId="0" fillId="0" borderId="0" xfId="1" applyNumberFormat="1" applyFont="1"/>
    <xf numFmtId="2" fontId="0" fillId="0" borderId="0" xfId="0" applyNumberFormat="1" applyBorder="1"/>
    <xf numFmtId="167" fontId="0" fillId="0" borderId="0" xfId="1" applyNumberFormat="1" applyFont="1" applyBorder="1"/>
    <xf numFmtId="43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165" fontId="0" fillId="0" borderId="1" xfId="0" applyNumberFormat="1" applyBorder="1"/>
    <xf numFmtId="43" fontId="0" fillId="0" borderId="1" xfId="1" applyNumberFormat="1" applyFont="1" applyBorder="1"/>
    <xf numFmtId="0" fontId="6" fillId="0" borderId="1" xfId="0" applyFont="1" applyBorder="1"/>
    <xf numFmtId="0" fontId="0" fillId="2" borderId="1" xfId="0" applyFill="1" applyBorder="1"/>
    <xf numFmtId="2" fontId="0" fillId="2" borderId="1" xfId="0" applyNumberFormat="1" applyFill="1" applyBorder="1"/>
    <xf numFmtId="43" fontId="0" fillId="2" borderId="1" xfId="1" applyFont="1" applyFill="1" applyBorder="1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 textRotation="90" wrapText="1"/>
    </xf>
    <xf numFmtId="0" fontId="7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65" fontId="0" fillId="0" borderId="1" xfId="0" applyNumberFormat="1" applyFill="1" applyBorder="1"/>
    <xf numFmtId="0" fontId="0" fillId="0" borderId="0" xfId="0" applyFill="1"/>
    <xf numFmtId="43" fontId="0" fillId="0" borderId="1" xfId="1" applyFont="1" applyFill="1" applyBorder="1"/>
    <xf numFmtId="43" fontId="0" fillId="0" borderId="0" xfId="0" applyNumberFormat="1"/>
    <xf numFmtId="0" fontId="7" fillId="0" borderId="1" xfId="0" applyFont="1" applyFill="1" applyBorder="1" applyAlignment="1">
      <alignment horizontal="right"/>
    </xf>
    <xf numFmtId="2" fontId="3" fillId="4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Font="1"/>
    <xf numFmtId="10" fontId="0" fillId="0" borderId="1" xfId="2" applyNumberFormat="1" applyFont="1" applyBorder="1"/>
    <xf numFmtId="0" fontId="0" fillId="0" borderId="5" xfId="0" applyBorder="1"/>
    <xf numFmtId="0" fontId="0" fillId="0" borderId="4" xfId="0" applyBorder="1"/>
    <xf numFmtId="10" fontId="0" fillId="0" borderId="6" xfId="2" applyNumberFormat="1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0" xfId="2" applyNumberFormat="1" applyFont="1" applyBorder="1"/>
    <xf numFmtId="0" fontId="7" fillId="2" borderId="0" xfId="0" applyFont="1" applyFill="1" applyAlignment="1">
      <alignment horizontal="center"/>
    </xf>
    <xf numFmtId="10" fontId="0" fillId="0" borderId="0" xfId="0" applyNumberFormat="1"/>
    <xf numFmtId="10" fontId="0" fillId="0" borderId="12" xfId="2" applyNumberFormat="1" applyFont="1" applyBorder="1"/>
    <xf numFmtId="2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0</xdr:row>
      <xdr:rowOff>0</xdr:rowOff>
    </xdr:from>
    <xdr:to>
      <xdr:col>15</xdr:col>
      <xdr:colOff>196850</xdr:colOff>
      <xdr:row>13</xdr:row>
      <xdr:rowOff>122464</xdr:rowOff>
    </xdr:to>
    <xdr:grpSp>
      <xdr:nvGrpSpPr>
        <xdr:cNvPr id="2" name="Grupo 1"/>
        <xdr:cNvGrpSpPr/>
      </xdr:nvGrpSpPr>
      <xdr:grpSpPr>
        <a:xfrm>
          <a:off x="3873500" y="0"/>
          <a:ext cx="5562600" cy="2516414"/>
          <a:chOff x="1547664" y="3284984"/>
          <a:chExt cx="5562600" cy="3355216"/>
        </a:xfrm>
      </xdr:grpSpPr>
      <xdr:sp macro="" textlink="">
        <xdr:nvSpPr>
          <xdr:cNvPr id="3" name="Text Box 21"/>
          <xdr:cNvSpPr txBox="1">
            <a:spLocks noChangeArrowheads="1"/>
          </xdr:cNvSpPr>
        </xdr:nvSpPr>
        <xdr:spPr bwMode="auto">
          <a:xfrm>
            <a:off x="5129064" y="6188795"/>
            <a:ext cx="1981200" cy="4514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 altLang="pt-BR" sz="1600">
                <a:solidFill>
                  <a:schemeClr val="accent5">
                    <a:lumMod val="50000"/>
                  </a:schemeClr>
                </a:solidFill>
              </a:rPr>
              <a:t>Região de Rejeição</a:t>
            </a:r>
            <a:endParaRPr lang="pt-BR" altLang="pt-BR" sz="1600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4" name="Imagem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47664" y="3284984"/>
            <a:ext cx="5416550" cy="2657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 Box 24"/>
          <xdr:cNvSpPr txBox="1">
            <a:spLocks noChangeArrowheads="1"/>
          </xdr:cNvSpPr>
        </xdr:nvSpPr>
        <xdr:spPr bwMode="auto">
          <a:xfrm>
            <a:off x="4214664" y="5810969"/>
            <a:ext cx="685800" cy="5334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endParaRPr lang="pt-BR" altLang="pt-BR" sz="2000" b="1"/>
          </a:p>
        </xdr:txBody>
      </xdr:sp>
      <xdr:sp macro="" textlink="">
        <xdr:nvSpPr>
          <xdr:cNvPr id="6" name="Line 25"/>
          <xdr:cNvSpPr>
            <a:spLocks noChangeShapeType="1"/>
          </xdr:cNvSpPr>
        </xdr:nvSpPr>
        <xdr:spPr bwMode="auto">
          <a:xfrm>
            <a:off x="5205264" y="5796682"/>
            <a:ext cx="1524000" cy="0"/>
          </a:xfrm>
          <a:prstGeom prst="line">
            <a:avLst/>
          </a:prstGeom>
          <a:noFill/>
          <a:ln w="76200">
            <a:solidFill>
              <a:srgbClr val="FF33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" name="Line 32"/>
          <xdr:cNvSpPr>
            <a:spLocks noChangeShapeType="1"/>
          </xdr:cNvSpPr>
        </xdr:nvSpPr>
        <xdr:spPr bwMode="auto">
          <a:xfrm>
            <a:off x="5205264" y="5077544"/>
            <a:ext cx="0" cy="685800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</xdr:grpSp>
    <xdr:clientData/>
  </xdr:twoCellAnchor>
  <xdr:twoCellAnchor>
    <xdr:from>
      <xdr:col>0</xdr:col>
      <xdr:colOff>38100</xdr:colOff>
      <xdr:row>13</xdr:row>
      <xdr:rowOff>6350</xdr:rowOff>
    </xdr:from>
    <xdr:to>
      <xdr:col>8</xdr:col>
      <xdr:colOff>292100</xdr:colOff>
      <xdr:row>21</xdr:row>
      <xdr:rowOff>52412</xdr:rowOff>
    </xdr:to>
    <xdr:sp macro="" textlink="">
      <xdr:nvSpPr>
        <xdr:cNvPr id="8" name="Retângulo 7"/>
        <xdr:cNvSpPr/>
      </xdr:nvSpPr>
      <xdr:spPr>
        <a:xfrm>
          <a:off x="38100" y="2400300"/>
          <a:ext cx="5226050" cy="1519262"/>
        </a:xfrm>
        <a:prstGeom prst="rect">
          <a:avLst/>
        </a:prstGeom>
        <a:solidFill>
          <a:schemeClr val="bg1">
            <a:lumMod val="85000"/>
            <a:alpha val="89000"/>
          </a:schemeClr>
        </a:solidFill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Considere um gerente deseja testar se os valores de empréstimo para PF possuem média de R$ 50.000 ou possuem média superior a R$ 50.000.</a:t>
          </a:r>
        </a:p>
        <a:p>
          <a:pPr algn="just"/>
          <a:endParaRPr lang="pt-BR" sz="2400">
            <a:solidFill>
              <a:schemeClr val="accent5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  <a:p>
          <a:pPr algn="just"/>
          <a:r>
            <a:rPr lang="en-US" alt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Para se testar a hipótese de interesse retirou-se uma amostra </a:t>
          </a:r>
          <a:r>
            <a:rPr 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 80 clientes PF e obteve-se uma média de R$ 50.800 com um desvio padrão de R$ 2.000. </a:t>
          </a:r>
          <a:endParaRPr lang="pt-BR" sz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6350</xdr:rowOff>
    </xdr:from>
    <xdr:to>
      <xdr:col>8</xdr:col>
      <xdr:colOff>292100</xdr:colOff>
      <xdr:row>17</xdr:row>
      <xdr:rowOff>70226</xdr:rowOff>
    </xdr:to>
    <xdr:sp macro="" textlink="">
      <xdr:nvSpPr>
        <xdr:cNvPr id="8" name="Retângulo 7"/>
        <xdr:cNvSpPr/>
      </xdr:nvSpPr>
      <xdr:spPr>
        <a:xfrm>
          <a:off x="38100" y="2400300"/>
          <a:ext cx="5226050" cy="800476"/>
        </a:xfrm>
        <a:prstGeom prst="rect">
          <a:avLst/>
        </a:prstGeom>
        <a:solidFill>
          <a:schemeClr val="bg1">
            <a:lumMod val="85000"/>
            <a:alpha val="89000"/>
          </a:schemeClr>
        </a:solidFill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Um gerente deseja saber se em média os clientes gastam R$ </a:t>
          </a:r>
          <a:r>
            <a:rPr lang="pt-BR" sz="12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500</a:t>
          </a:r>
          <a:r>
            <a:rPr 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ou se em média gastam um valor inferior a R$ 500.</a:t>
          </a:r>
          <a:endParaRPr lang="pt-BR" sz="2400">
            <a:solidFill>
              <a:schemeClr val="accent5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  <a:p>
          <a:pPr algn="just"/>
          <a:r>
            <a:rPr lang="en-US" alt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Para se testar a hipótese de interesse retirou uma amostra de </a:t>
          </a:r>
          <a:r>
            <a:rPr lang="en-US" altLang="pt-BR" sz="12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35</a:t>
          </a:r>
          <a:r>
            <a:rPr lang="en-US" alt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clientes e obteve-se:</a:t>
          </a:r>
        </a:p>
      </xdr:txBody>
    </xdr:sp>
    <xdr:clientData/>
  </xdr:twoCellAnchor>
  <xdr:twoCellAnchor editAs="oneCell">
    <xdr:from>
      <xdr:col>8</xdr:col>
      <xdr:colOff>342900</xdr:colOff>
      <xdr:row>16</xdr:row>
      <xdr:rowOff>120650</xdr:rowOff>
    </xdr:from>
    <xdr:to>
      <xdr:col>11</xdr:col>
      <xdr:colOff>425262</xdr:colOff>
      <xdr:row>19</xdr:row>
      <xdr:rowOff>89426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3067050"/>
          <a:ext cx="1911162" cy="521226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571500</xdr:colOff>
      <xdr:row>16</xdr:row>
      <xdr:rowOff>44450</xdr:rowOff>
    </xdr:from>
    <xdr:to>
      <xdr:col>16</xdr:col>
      <xdr:colOff>14959</xdr:colOff>
      <xdr:row>19</xdr:row>
      <xdr:rowOff>147885</xdr:rowOff>
    </xdr:to>
    <xdr:sp macro="" textlink="">
      <xdr:nvSpPr>
        <xdr:cNvPr id="10" name="Retângulo 9"/>
        <xdr:cNvSpPr/>
      </xdr:nvSpPr>
      <xdr:spPr>
        <a:xfrm>
          <a:off x="7981950" y="2990850"/>
          <a:ext cx="1881859" cy="65588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3600">
              <a:latin typeface="Arial" pitchFamily="34" charset="0"/>
              <a:cs typeface="Arial" pitchFamily="34" charset="0"/>
            </a:rPr>
            <a:t>S = </a:t>
          </a:r>
          <a:r>
            <a:rPr lang="en-US" sz="36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20</a:t>
          </a:r>
          <a:endParaRPr lang="pt-BR" sz="36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8</xdr:col>
      <xdr:colOff>577849</xdr:colOff>
      <xdr:row>0</xdr:row>
      <xdr:rowOff>0</xdr:rowOff>
    </xdr:from>
    <xdr:to>
      <xdr:col>15</xdr:col>
      <xdr:colOff>255432</xdr:colOff>
      <xdr:row>15</xdr:row>
      <xdr:rowOff>12700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9899" y="0"/>
          <a:ext cx="3944783" cy="2774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165100</xdr:rowOff>
    </xdr:from>
    <xdr:to>
      <xdr:col>5</xdr:col>
      <xdr:colOff>679450</xdr:colOff>
      <xdr:row>31</xdr:row>
      <xdr:rowOff>15021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00550"/>
          <a:ext cx="3727450" cy="1323121"/>
        </a:xfrm>
        <a:prstGeom prst="rect">
          <a:avLst/>
        </a:prstGeom>
      </xdr:spPr>
    </xdr:pic>
    <xdr:clientData/>
  </xdr:twoCellAnchor>
  <xdr:twoCellAnchor>
    <xdr:from>
      <xdr:col>6</xdr:col>
      <xdr:colOff>31750</xdr:colOff>
      <xdr:row>24</xdr:row>
      <xdr:rowOff>0</xdr:rowOff>
    </xdr:from>
    <xdr:to>
      <xdr:col>12</xdr:col>
      <xdr:colOff>497903</xdr:colOff>
      <xdr:row>29</xdr:row>
      <xdr:rowOff>134091</xdr:rowOff>
    </xdr:to>
    <xdr:sp macro="" textlink="">
      <xdr:nvSpPr>
        <xdr:cNvPr id="16" name="Retângulo 15"/>
        <xdr:cNvSpPr/>
      </xdr:nvSpPr>
      <xdr:spPr>
        <a:xfrm>
          <a:off x="3784600" y="4419600"/>
          <a:ext cx="4123753" cy="105484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50000"/>
            </a:lnSpc>
          </a:pPr>
          <a:r>
            <a:rPr lang="en-US" sz="1400" b="1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Arial" pitchFamily="34" charset="0"/>
              <a:cs typeface="Arial" pitchFamily="34" charset="0"/>
            </a:rPr>
            <a:t>Conclusão:</a:t>
          </a:r>
          <a:r>
            <a:rPr lang="en-US" sz="140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Como a média amostral (490) é menor do que  494,28, rejeitamos H</a:t>
          </a:r>
          <a:r>
            <a:rPr lang="en-US" sz="1400" baseline="-250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0</a:t>
          </a:r>
          <a:r>
            <a:rPr lang="en-US" sz="14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, ou seja, há evidência </a:t>
          </a:r>
          <a:r>
            <a:rPr lang="en-US" altLang="pt-BR" sz="1400">
              <a:solidFill>
                <a:schemeClr val="accent5">
                  <a:lumMod val="50000"/>
                </a:schemeClr>
              </a:solidFill>
              <a:sym typeface="Symbol" pitchFamily="18" charset="2"/>
            </a:rPr>
            <a:t> &lt; R$ 500.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6350</xdr:rowOff>
    </xdr:from>
    <xdr:to>
      <xdr:col>13</xdr:col>
      <xdr:colOff>463550</xdr:colOff>
      <xdr:row>7</xdr:row>
      <xdr:rowOff>48883</xdr:rowOff>
    </xdr:to>
    <xdr:sp macro="" textlink="">
      <xdr:nvSpPr>
        <xdr:cNvPr id="8" name="Retângulo 7"/>
        <xdr:cNvSpPr/>
      </xdr:nvSpPr>
      <xdr:spPr>
        <a:xfrm>
          <a:off x="4425950" y="6350"/>
          <a:ext cx="4057650" cy="1331583"/>
        </a:xfrm>
        <a:prstGeom prst="rect">
          <a:avLst/>
        </a:prstGeom>
        <a:solidFill>
          <a:schemeClr val="bg1">
            <a:lumMod val="85000"/>
          </a:schemeClr>
        </a:solidFill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Considere um gerente que deseja testar se o tempo médio dos analistas para entregar projetos é 40.000 horas ou possui inferior  a 40.000 horas. </a:t>
          </a:r>
        </a:p>
        <a:p>
          <a:pPr algn="just"/>
          <a:endParaRPr lang="pt-BR" sz="1200">
            <a:solidFill>
              <a:schemeClr val="accent5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  <a:p>
          <a:pPr algn="just"/>
          <a:r>
            <a:rPr lang="en-US" alt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Para se testar a hipótese de interesse retirou-se uma amostra d</a:t>
          </a:r>
          <a:r>
            <a:rPr 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e </a:t>
          </a:r>
          <a:r>
            <a:rPr lang="pt-BR" sz="12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40</a:t>
          </a:r>
          <a:r>
            <a:rPr lang="pt-BR" sz="120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projetos e obteve-se uma média de 39.510 horas  com um desvio padrão de 1.000 horas. </a:t>
          </a:r>
          <a:endParaRPr lang="pt-BR" sz="2400">
            <a:solidFill>
              <a:schemeClr val="accent5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106348</xdr:rowOff>
    </xdr:from>
    <xdr:to>
      <xdr:col>5</xdr:col>
      <xdr:colOff>490486</xdr:colOff>
      <xdr:row>14</xdr:row>
      <xdr:rowOff>158750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1248"/>
          <a:ext cx="3538486" cy="15256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6</xdr:row>
      <xdr:rowOff>31750</xdr:rowOff>
    </xdr:from>
    <xdr:to>
      <xdr:col>14</xdr:col>
      <xdr:colOff>95250</xdr:colOff>
      <xdr:row>21</xdr:row>
      <xdr:rowOff>42901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5727700" y="1136650"/>
          <a:ext cx="3263900" cy="2925801"/>
        </a:xfrm>
        <a:prstGeom prst="rect">
          <a:avLst/>
        </a:prstGeom>
        <a:solidFill>
          <a:srgbClr val="FFFF99"/>
        </a:solidFill>
        <a:ln w="9525">
          <a:miter lim="800000"/>
          <a:headEnd/>
          <a:tailEnd/>
        </a:ln>
        <a:scene3d>
          <a:camera prst="legacyObliqueTopRight"/>
          <a:lightRig rig="legacyFlat3" dir="b"/>
        </a:scene3d>
        <a:sp3d extrusionH="430200" prstMaterial="legacyMatte">
          <a:bevelT w="13500" h="13500" prst="angle"/>
          <a:bevelB w="13500" h="13500" prst="angle"/>
          <a:extrusionClr>
            <a:srgbClr val="FFFF99"/>
          </a:extrusionClr>
        </a:sp3d>
      </xdr:spPr>
      <xdr:txBody>
        <a:bodyPr wrap="square">
          <a:spAutoFit/>
          <a:flatTx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50000"/>
            </a:spcBef>
          </a:pPr>
          <a:endParaRPr lang="en-US" sz="2200"/>
        </a:p>
        <a:p>
          <a:pPr eaLnBrk="1" hangingPunct="1">
            <a:spcBef>
              <a:spcPct val="50000"/>
            </a:spcBef>
          </a:pPr>
          <a:r>
            <a:rPr lang="en-US" sz="1400">
              <a:solidFill>
                <a:schemeClr val="accent5">
                  <a:lumMod val="50000"/>
                </a:schemeClr>
              </a:solidFill>
            </a:rPr>
            <a:t>Obter um intervalo com 95% de confiança para o salário anual dos gerentes do sexo masculino. Sabe-se que o desvio padrão é R$ 500,00.</a:t>
          </a:r>
        </a:p>
        <a:p>
          <a:pPr eaLnBrk="1" hangingPunct="1">
            <a:spcBef>
              <a:spcPct val="50000"/>
            </a:spcBef>
          </a:pPr>
          <a:r>
            <a:rPr lang="en-US" sz="1400">
              <a:solidFill>
                <a:schemeClr val="accent5">
                  <a:lumMod val="50000"/>
                </a:schemeClr>
              </a:solidFill>
            </a:rPr>
            <a:t>Obter um intervalo com 95% de confiança para o salário anual dos gerentes  do sexo feminino. Sabe-se que o desvio padrão é R$ 500,00.</a:t>
          </a:r>
        </a:p>
        <a:p>
          <a:pPr algn="ctr" eaLnBrk="1" hangingPunct="1">
            <a:spcBef>
              <a:spcPct val="50000"/>
            </a:spcBef>
          </a:pPr>
          <a:endParaRPr lang="pt-BR" sz="2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0</xdr:row>
      <xdr:rowOff>0</xdr:rowOff>
    </xdr:from>
    <xdr:to>
      <xdr:col>17</xdr:col>
      <xdr:colOff>347599</xdr:colOff>
      <xdr:row>6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0"/>
          <a:ext cx="6157849" cy="1257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456432</xdr:colOff>
      <xdr:row>7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4432" cy="136525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</xdr:row>
      <xdr:rowOff>158750</xdr:rowOff>
    </xdr:from>
    <xdr:to>
      <xdr:col>16</xdr:col>
      <xdr:colOff>120650</xdr:colOff>
      <xdr:row>9</xdr:row>
      <xdr:rowOff>19050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527050"/>
          <a:ext cx="2482850" cy="114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O10" sqref="O10"/>
    </sheetView>
  </sheetViews>
  <sheetFormatPr defaultRowHeight="14.5" x14ac:dyDescent="0.35"/>
  <cols>
    <col min="12" max="12" width="8.90625" bestFit="1" customWidth="1"/>
    <col min="14" max="14" width="11.6328125" customWidth="1"/>
  </cols>
  <sheetData>
    <row r="1" spans="1:17" x14ac:dyDescent="0.35">
      <c r="A1" t="s">
        <v>0</v>
      </c>
      <c r="B1" s="1" t="s">
        <v>2</v>
      </c>
      <c r="I1" t="s">
        <v>8</v>
      </c>
      <c r="J1" s="3">
        <v>8</v>
      </c>
      <c r="N1" t="s">
        <v>8</v>
      </c>
      <c r="O1" s="3">
        <v>500</v>
      </c>
    </row>
    <row r="2" spans="1:17" x14ac:dyDescent="0.35">
      <c r="A2" t="s">
        <v>1</v>
      </c>
      <c r="B2" s="1" t="s">
        <v>3</v>
      </c>
      <c r="I2" t="s">
        <v>9</v>
      </c>
      <c r="J2">
        <v>9</v>
      </c>
      <c r="K2" s="4">
        <v>3</v>
      </c>
      <c r="N2" t="s">
        <v>9</v>
      </c>
      <c r="O2">
        <v>20</v>
      </c>
      <c r="P2" s="4">
        <v>20</v>
      </c>
      <c r="Q2" t="s">
        <v>12</v>
      </c>
    </row>
    <row r="3" spans="1:17" x14ac:dyDescent="0.35">
      <c r="I3" t="s">
        <v>4</v>
      </c>
      <c r="J3" s="2">
        <v>120</v>
      </c>
      <c r="N3" t="s">
        <v>4</v>
      </c>
      <c r="O3" s="2">
        <v>30</v>
      </c>
    </row>
    <row r="4" spans="1:17" x14ac:dyDescent="0.35">
      <c r="A4" t="s">
        <v>4</v>
      </c>
      <c r="B4">
        <v>120</v>
      </c>
      <c r="H4" s="5"/>
      <c r="I4" s="9">
        <f>_xlfn.NORM.INV(0.025,J1,K2/SQRT(J3))</f>
        <v>7.4632417568848526</v>
      </c>
      <c r="N4" s="8">
        <f>_xlfn.NORM.INV(0.95,O1,P2/SQRT(O3))</f>
        <v>506.00615623517007</v>
      </c>
    </row>
    <row r="5" spans="1:17" x14ac:dyDescent="0.35">
      <c r="A5" t="s">
        <v>5</v>
      </c>
      <c r="B5">
        <v>3</v>
      </c>
      <c r="C5" t="s">
        <v>6</v>
      </c>
      <c r="I5" s="1" t="s">
        <v>10</v>
      </c>
      <c r="N5" s="1"/>
    </row>
    <row r="6" spans="1:17" x14ac:dyDescent="0.35">
      <c r="A6" t="s">
        <v>7</v>
      </c>
      <c r="B6">
        <v>9</v>
      </c>
      <c r="I6" t="s">
        <v>11</v>
      </c>
    </row>
    <row r="7" spans="1:17" x14ac:dyDescent="0.35">
      <c r="N7" t="s">
        <v>8</v>
      </c>
      <c r="O7" s="3">
        <v>53933.33</v>
      </c>
    </row>
    <row r="8" spans="1:17" x14ac:dyDescent="0.35">
      <c r="I8" s="9">
        <f>_xlfn.NORM.INV(0.975,J1,K2/SQRT(J3))</f>
        <v>8.5367582431151465</v>
      </c>
      <c r="N8" t="s">
        <v>9</v>
      </c>
      <c r="O8">
        <v>20</v>
      </c>
      <c r="P8" s="4">
        <v>500</v>
      </c>
    </row>
    <row r="9" spans="1:17" x14ac:dyDescent="0.35">
      <c r="N9" t="s">
        <v>4</v>
      </c>
      <c r="O9" s="2">
        <v>95</v>
      </c>
    </row>
    <row r="10" spans="1:17" x14ac:dyDescent="0.35">
      <c r="N10" s="8">
        <f>_xlfn.NORM.INV(0.95,O7,P8/SQRT(O9))</f>
        <v>54017.709210680048</v>
      </c>
    </row>
    <row r="13" spans="1:17" x14ac:dyDescent="0.35">
      <c r="I13" t="s">
        <v>8</v>
      </c>
      <c r="J13" s="3">
        <v>15</v>
      </c>
      <c r="N13" t="s">
        <v>8</v>
      </c>
      <c r="O13" s="3">
        <v>500</v>
      </c>
    </row>
    <row r="14" spans="1:17" x14ac:dyDescent="0.35">
      <c r="I14" t="s">
        <v>9</v>
      </c>
      <c r="J14">
        <v>17</v>
      </c>
      <c r="K14" s="4">
        <v>5</v>
      </c>
      <c r="N14" t="s">
        <v>9</v>
      </c>
      <c r="O14">
        <v>20</v>
      </c>
      <c r="P14" s="4"/>
    </row>
    <row r="15" spans="1:17" x14ac:dyDescent="0.35">
      <c r="I15" t="s">
        <v>4</v>
      </c>
      <c r="J15" s="2">
        <v>300</v>
      </c>
      <c r="N15" t="s">
        <v>4</v>
      </c>
      <c r="O15" s="2">
        <v>30</v>
      </c>
    </row>
    <row r="16" spans="1:17" x14ac:dyDescent="0.35">
      <c r="N16" s="8">
        <f>_xlfn.NORM.INV(0.05,O13,O14/SQRT(O15))</f>
        <v>493.99384376482993</v>
      </c>
    </row>
    <row r="17" spans="1:16" x14ac:dyDescent="0.35">
      <c r="I17" s="8">
        <f>_xlfn.NORM.INV(0.9,J13,K14/SQRT(J15))</f>
        <v>15.369952070673781</v>
      </c>
      <c r="N17" s="1"/>
    </row>
    <row r="18" spans="1:16" x14ac:dyDescent="0.35">
      <c r="I18" s="1" t="s">
        <v>13</v>
      </c>
    </row>
    <row r="19" spans="1:16" x14ac:dyDescent="0.35">
      <c r="A19" t="s">
        <v>8</v>
      </c>
      <c r="B19" t="s">
        <v>18</v>
      </c>
    </row>
    <row r="20" spans="1:16" x14ac:dyDescent="0.35">
      <c r="A20" t="s">
        <v>14</v>
      </c>
      <c r="B20" t="s">
        <v>19</v>
      </c>
      <c r="N20" t="s">
        <v>8</v>
      </c>
      <c r="O20" s="3">
        <v>8500</v>
      </c>
    </row>
    <row r="21" spans="1:16" x14ac:dyDescent="0.35">
      <c r="A21" t="s">
        <v>15</v>
      </c>
      <c r="B21" t="s">
        <v>20</v>
      </c>
      <c r="N21" t="s">
        <v>9</v>
      </c>
      <c r="O21">
        <v>600</v>
      </c>
    </row>
    <row r="22" spans="1:16" x14ac:dyDescent="0.35">
      <c r="A22" t="s">
        <v>4</v>
      </c>
      <c r="B22" t="s">
        <v>21</v>
      </c>
      <c r="N22" t="s">
        <v>4</v>
      </c>
      <c r="O22" s="2">
        <v>350</v>
      </c>
    </row>
    <row r="23" spans="1:16" x14ac:dyDescent="0.35">
      <c r="A23" t="s">
        <v>16</v>
      </c>
      <c r="B23" t="s">
        <v>22</v>
      </c>
      <c r="N23" s="8">
        <f>_xlfn.NORM.INV(0.1,O20,O21/SQRT(O22))</f>
        <v>8458.8989124421278</v>
      </c>
    </row>
    <row r="24" spans="1:16" x14ac:dyDescent="0.35">
      <c r="A24" t="s">
        <v>17</v>
      </c>
      <c r="B24" t="s">
        <v>23</v>
      </c>
    </row>
    <row r="25" spans="1:16" x14ac:dyDescent="0.35">
      <c r="A25" t="s">
        <v>30</v>
      </c>
      <c r="B25" t="s">
        <v>31</v>
      </c>
      <c r="N25" t="s">
        <v>24</v>
      </c>
      <c r="O25" s="1" t="s">
        <v>27</v>
      </c>
      <c r="P25" t="s">
        <v>28</v>
      </c>
    </row>
    <row r="26" spans="1:16" x14ac:dyDescent="0.35">
      <c r="N26" t="s">
        <v>25</v>
      </c>
      <c r="O26" t="s">
        <v>26</v>
      </c>
      <c r="P26" t="s">
        <v>29</v>
      </c>
    </row>
    <row r="27" spans="1:16" x14ac:dyDescent="0.35">
      <c r="I27" t="s">
        <v>8</v>
      </c>
      <c r="J27">
        <v>500</v>
      </c>
    </row>
    <row r="28" spans="1:16" x14ac:dyDescent="0.35">
      <c r="I28" t="s">
        <v>30</v>
      </c>
      <c r="J28">
        <v>15</v>
      </c>
    </row>
    <row r="29" spans="1:16" x14ac:dyDescent="0.35">
      <c r="I29" t="s">
        <v>4</v>
      </c>
      <c r="J29">
        <v>35</v>
      </c>
      <c r="K29" t="s">
        <v>32</v>
      </c>
      <c r="L29" s="6">
        <f>_xlfn.T.INV(0.025,J29-1)</f>
        <v>-2.0322445093177191</v>
      </c>
      <c r="N29" s="7">
        <f>J27+L29*J28/SQRT(J29)</f>
        <v>494.84731971890437</v>
      </c>
    </row>
    <row r="30" spans="1:16" x14ac:dyDescent="0.35">
      <c r="O30" t="s">
        <v>33</v>
      </c>
    </row>
    <row r="31" spans="1:16" x14ac:dyDescent="0.35">
      <c r="L31" s="6">
        <f>_xlfn.T.INV(0.025,J29-1)*-1</f>
        <v>2.0322445093177191</v>
      </c>
      <c r="N31" s="7">
        <f>J27+L31*J28/SQRT(J29)</f>
        <v>505.15268028109563</v>
      </c>
    </row>
    <row r="34" spans="9:14" x14ac:dyDescent="0.35">
      <c r="I34" t="s">
        <v>8</v>
      </c>
      <c r="J34">
        <v>50000</v>
      </c>
    </row>
    <row r="35" spans="9:14" x14ac:dyDescent="0.35">
      <c r="I35" t="s">
        <v>30</v>
      </c>
      <c r="J35">
        <v>1000</v>
      </c>
    </row>
    <row r="36" spans="9:14" x14ac:dyDescent="0.35">
      <c r="I36" t="s">
        <v>4</v>
      </c>
      <c r="J36">
        <v>50</v>
      </c>
      <c r="K36" t="s">
        <v>32</v>
      </c>
      <c r="L36" s="6">
        <f>_xlfn.T.INV(0.025,J36-1)</f>
        <v>-2.0095752371292388</v>
      </c>
      <c r="N36" s="11">
        <f>J34+L36*J35/SQRT(J36)</f>
        <v>49715.803144504272</v>
      </c>
    </row>
    <row r="37" spans="9:14" x14ac:dyDescent="0.35">
      <c r="L37" s="10"/>
    </row>
    <row r="38" spans="9:14" x14ac:dyDescent="0.35">
      <c r="L38" s="6">
        <f>_xlfn.T.INV(0.975,J36-1)</f>
        <v>2.0095752371292388</v>
      </c>
      <c r="N38" s="11">
        <f>J34+L38*J35/SQRT(J36)</f>
        <v>50284.196855495728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workbookViewId="0">
      <selection activeCell="E7" sqref="E7"/>
    </sheetView>
  </sheetViews>
  <sheetFormatPr defaultRowHeight="14.5" x14ac:dyDescent="0.35"/>
  <cols>
    <col min="4" max="5" width="8.7265625" style="7"/>
    <col min="6" max="6" width="10.08984375" style="7" bestFit="1" customWidth="1"/>
  </cols>
  <sheetData>
    <row r="1" spans="1:6" x14ac:dyDescent="0.35">
      <c r="A1" s="12" t="s">
        <v>8</v>
      </c>
      <c r="B1" s="12">
        <v>50000</v>
      </c>
    </row>
    <row r="2" spans="1:6" x14ac:dyDescent="0.35">
      <c r="A2" s="12" t="s">
        <v>30</v>
      </c>
      <c r="B2" s="12">
        <v>2000</v>
      </c>
    </row>
    <row r="3" spans="1:6" x14ac:dyDescent="0.35">
      <c r="A3" s="12" t="s">
        <v>4</v>
      </c>
      <c r="B3" s="13">
        <v>80</v>
      </c>
      <c r="C3" s="12" t="s">
        <v>32</v>
      </c>
      <c r="D3" s="14">
        <f>_xlfn.T.INV(0.95,B3-1)</f>
        <v>1.6643714091365507</v>
      </c>
      <c r="F3" s="15">
        <f>B1+D3*B2/SQRT(B3)</f>
        <v>50372.164761063643</v>
      </c>
    </row>
    <row r="5" spans="1:6" x14ac:dyDescent="0.35">
      <c r="D5" s="16"/>
      <c r="F5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GridLines="0" workbookViewId="0">
      <selection activeCell="E19" sqref="E19"/>
    </sheetView>
  </sheetViews>
  <sheetFormatPr defaultRowHeight="14.5" x14ac:dyDescent="0.35"/>
  <cols>
    <col min="4" max="5" width="8.7265625" style="7"/>
    <col min="6" max="6" width="10.08984375" style="7" bestFit="1" customWidth="1"/>
  </cols>
  <sheetData>
    <row r="1" spans="1:6" x14ac:dyDescent="0.35">
      <c r="A1" s="12" t="s">
        <v>8</v>
      </c>
      <c r="B1" s="12">
        <v>500</v>
      </c>
    </row>
    <row r="2" spans="1:6" x14ac:dyDescent="0.35">
      <c r="A2" s="12" t="s">
        <v>30</v>
      </c>
      <c r="B2" s="12">
        <v>20</v>
      </c>
    </row>
    <row r="3" spans="1:6" x14ac:dyDescent="0.35">
      <c r="A3" s="12" t="s">
        <v>4</v>
      </c>
      <c r="B3" s="13">
        <v>35</v>
      </c>
      <c r="C3" s="12" t="s">
        <v>32</v>
      </c>
      <c r="D3" s="14">
        <f>_xlfn.T.INV(0.05,B3-1)</f>
        <v>-1.6909242551868542</v>
      </c>
      <c r="F3" s="18">
        <f>B1+D3*B2/SQRT(B3)</f>
        <v>494.28363268522071</v>
      </c>
    </row>
    <row r="5" spans="1:6" x14ac:dyDescent="0.35">
      <c r="D5" s="6">
        <f>_xlfn.T.INV(0.975,B3-1)</f>
        <v>2.0322445093177191</v>
      </c>
      <c r="E5"/>
      <c r="F5" s="11">
        <f>B1+D5*B2/SQRT(B3)</f>
        <v>506.87024037479415</v>
      </c>
    </row>
    <row r="6" spans="1:6" x14ac:dyDescent="0.35">
      <c r="D6" s="6"/>
      <c r="E6"/>
      <c r="F6" s="11"/>
    </row>
    <row r="24" spans="1:13" x14ac:dyDescent="0.35">
      <c r="A24" s="19"/>
      <c r="B24" s="19"/>
      <c r="C24" s="19"/>
      <c r="D24" s="20"/>
      <c r="E24" s="20"/>
      <c r="F24" s="20"/>
      <c r="G24" s="19"/>
      <c r="H24" s="19"/>
      <c r="I24" s="19"/>
      <c r="J24" s="19"/>
      <c r="K24" s="19"/>
      <c r="L24" s="19"/>
      <c r="M24" s="19"/>
    </row>
    <row r="25" spans="1:13" x14ac:dyDescent="0.35">
      <c r="A25" s="19"/>
      <c r="B25" s="19"/>
      <c r="C25" s="19"/>
      <c r="D25" s="20"/>
      <c r="E25" s="20"/>
      <c r="F25" s="20"/>
      <c r="G25" s="19"/>
      <c r="H25" s="19"/>
      <c r="I25" s="19"/>
      <c r="J25" s="19"/>
      <c r="K25" s="19"/>
      <c r="L25" s="19"/>
      <c r="M25" s="19"/>
    </row>
    <row r="26" spans="1:13" x14ac:dyDescent="0.35">
      <c r="A26" s="19"/>
      <c r="B26" s="19"/>
      <c r="C26" s="19"/>
      <c r="D26" s="20"/>
      <c r="E26" s="20"/>
      <c r="F26" s="20"/>
      <c r="G26" s="19"/>
      <c r="H26" s="19"/>
      <c r="I26" s="19"/>
      <c r="J26" s="19"/>
      <c r="K26" s="19"/>
      <c r="L26" s="19"/>
      <c r="M26" s="19"/>
    </row>
    <row r="27" spans="1:13" x14ac:dyDescent="0.35">
      <c r="A27" s="19"/>
      <c r="B27" s="19"/>
      <c r="C27" s="19"/>
      <c r="D27" s="20"/>
      <c r="E27" s="20"/>
      <c r="F27" s="20"/>
      <c r="G27" s="19"/>
      <c r="H27" s="19"/>
      <c r="I27" s="19"/>
      <c r="J27" s="19"/>
      <c r="K27" s="19"/>
      <c r="L27" s="19"/>
      <c r="M27" s="19"/>
    </row>
    <row r="28" spans="1:13" x14ac:dyDescent="0.35">
      <c r="A28" s="19"/>
      <c r="B28" s="19"/>
      <c r="C28" s="19"/>
      <c r="D28" s="20"/>
      <c r="E28" s="20"/>
      <c r="F28" s="20"/>
      <c r="G28" s="19"/>
      <c r="H28" s="19"/>
      <c r="I28" s="19"/>
      <c r="J28" s="19"/>
      <c r="K28" s="19"/>
      <c r="L28" s="19"/>
      <c r="M28" s="19"/>
    </row>
    <row r="29" spans="1:13" x14ac:dyDescent="0.35">
      <c r="A29" s="19"/>
      <c r="B29" s="19"/>
      <c r="C29" s="19"/>
      <c r="D29" s="20"/>
      <c r="E29" s="20"/>
      <c r="F29" s="20"/>
      <c r="G29" s="19"/>
      <c r="H29" s="19"/>
      <c r="I29" s="19"/>
      <c r="J29" s="19"/>
      <c r="K29" s="19"/>
      <c r="L29" s="19"/>
      <c r="M29" s="19"/>
    </row>
    <row r="30" spans="1:13" x14ac:dyDescent="0.35">
      <c r="A30" s="19"/>
      <c r="B30" s="19"/>
      <c r="C30" s="19"/>
      <c r="D30" s="20"/>
      <c r="E30" s="20"/>
      <c r="F30" s="20"/>
      <c r="G30" s="19"/>
      <c r="H30" s="19"/>
      <c r="I30" s="19"/>
      <c r="J30" s="19"/>
      <c r="K30" s="19"/>
      <c r="L30" s="19"/>
      <c r="M30" s="19"/>
    </row>
    <row r="31" spans="1:13" x14ac:dyDescent="0.35">
      <c r="A31" s="19"/>
      <c r="B31" s="19"/>
      <c r="C31" s="19"/>
      <c r="D31" s="20"/>
      <c r="E31" s="20"/>
      <c r="F31" s="20"/>
      <c r="G31" s="19"/>
      <c r="H31" s="19"/>
      <c r="I31" s="19"/>
      <c r="J31" s="19"/>
      <c r="K31" s="19"/>
      <c r="L31" s="19"/>
      <c r="M31" s="19"/>
    </row>
    <row r="32" spans="1:13" x14ac:dyDescent="0.35">
      <c r="A32" s="19"/>
      <c r="B32" s="19"/>
      <c r="C32" s="19"/>
      <c r="D32" s="20"/>
      <c r="E32" s="20"/>
      <c r="F32" s="20"/>
      <c r="G32" s="19"/>
      <c r="H32" s="19"/>
      <c r="I32" s="19"/>
      <c r="J32" s="19"/>
      <c r="K32" s="19"/>
      <c r="L32" s="19"/>
      <c r="M32" s="19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sqref="A1:F5"/>
    </sheetView>
  </sheetViews>
  <sheetFormatPr defaultRowHeight="14.5" x14ac:dyDescent="0.35"/>
  <cols>
    <col min="4" max="5" width="8.7265625" style="7"/>
    <col min="6" max="6" width="10.08984375" style="7" bestFit="1" customWidth="1"/>
    <col min="10" max="10" width="12.90625" bestFit="1" customWidth="1"/>
  </cols>
  <sheetData>
    <row r="1" spans="1:10" x14ac:dyDescent="0.35">
      <c r="A1" s="12" t="s">
        <v>8</v>
      </c>
      <c r="B1" s="12">
        <v>40000</v>
      </c>
    </row>
    <row r="2" spans="1:10" x14ac:dyDescent="0.35">
      <c r="A2" s="12" t="s">
        <v>30</v>
      </c>
      <c r="B2" s="12">
        <v>1000</v>
      </c>
    </row>
    <row r="3" spans="1:10" x14ac:dyDescent="0.35">
      <c r="A3" s="12" t="s">
        <v>4</v>
      </c>
      <c r="B3" s="13">
        <v>40</v>
      </c>
      <c r="C3" s="12" t="s">
        <v>35</v>
      </c>
      <c r="D3" s="14">
        <f>_xlfn.T.INV(0.95,B3-1)</f>
        <v>1.6848751217112248</v>
      </c>
      <c r="F3" s="22">
        <f>B1+D3*B2/SQRT(B3)</f>
        <v>40266.402147878041</v>
      </c>
    </row>
    <row r="5" spans="1:10" x14ac:dyDescent="0.35">
      <c r="C5" s="24" t="s">
        <v>34</v>
      </c>
      <c r="D5" s="25">
        <f>_xlfn.T.INV(0.05,B3-1)</f>
        <v>-1.6848751217112248</v>
      </c>
      <c r="E5" s="19"/>
      <c r="F5" s="26">
        <f>B1+D5*B2/SQRT(B3)</f>
        <v>39733.597852121959</v>
      </c>
    </row>
    <row r="6" spans="1:10" x14ac:dyDescent="0.35">
      <c r="D6" s="6"/>
      <c r="E6"/>
      <c r="F6" s="11"/>
    </row>
    <row r="11" spans="1:10" x14ac:dyDescent="0.35">
      <c r="I11" s="23" t="s">
        <v>8</v>
      </c>
      <c r="J11" s="23" t="s">
        <v>36</v>
      </c>
    </row>
    <row r="12" spans="1:10" x14ac:dyDescent="0.35">
      <c r="I12" s="23" t="s">
        <v>30</v>
      </c>
      <c r="J12" s="23" t="s">
        <v>37</v>
      </c>
    </row>
    <row r="13" spans="1:10" x14ac:dyDescent="0.35">
      <c r="I13" s="23" t="s">
        <v>4</v>
      </c>
      <c r="J13" s="23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12" sqref="G12"/>
    </sheetView>
  </sheetViews>
  <sheetFormatPr defaultRowHeight="14.5" x14ac:dyDescent="0.35"/>
  <cols>
    <col min="1" max="1" width="6" customWidth="1"/>
    <col min="7" max="7" width="10.08984375" bestFit="1" customWidth="1"/>
    <col min="8" max="8" width="15.26953125" bestFit="1" customWidth="1"/>
  </cols>
  <sheetData>
    <row r="1" spans="1:11" x14ac:dyDescent="0.35">
      <c r="A1" s="30" t="s">
        <v>39</v>
      </c>
      <c r="B1" s="12" t="s">
        <v>8</v>
      </c>
      <c r="C1" s="12">
        <v>53933.33</v>
      </c>
      <c r="E1" s="7"/>
      <c r="F1" s="7"/>
      <c r="G1" s="7"/>
    </row>
    <row r="2" spans="1:11" x14ac:dyDescent="0.35">
      <c r="A2" s="30"/>
      <c r="B2" s="12" t="s">
        <v>30</v>
      </c>
      <c r="C2" s="12">
        <v>500</v>
      </c>
      <c r="J2" s="23" t="s">
        <v>8</v>
      </c>
      <c r="K2" s="23" t="s">
        <v>36</v>
      </c>
    </row>
    <row r="3" spans="1:11" x14ac:dyDescent="0.35">
      <c r="A3" s="30"/>
      <c r="B3" s="12" t="s">
        <v>4</v>
      </c>
      <c r="C3" s="12">
        <v>300</v>
      </c>
      <c r="E3" s="20">
        <f>_xlfn.NORM.S.INV(0.025)</f>
        <v>-1.9599639845400538</v>
      </c>
      <c r="F3" s="27">
        <v>0.25</v>
      </c>
      <c r="G3" s="11">
        <f>_xlfn.NORM.INV(0.025,C1,C2/SQRT(C3))</f>
        <v>53876.750713296191</v>
      </c>
      <c r="H3" t="s">
        <v>41</v>
      </c>
      <c r="J3" s="23" t="s">
        <v>30</v>
      </c>
      <c r="K3" s="23" t="s">
        <v>37</v>
      </c>
    </row>
    <row r="4" spans="1:11" x14ac:dyDescent="0.35">
      <c r="J4" s="23" t="s">
        <v>4</v>
      </c>
      <c r="K4" s="23" t="s">
        <v>38</v>
      </c>
    </row>
    <row r="5" spans="1:11" x14ac:dyDescent="0.35">
      <c r="F5" s="28">
        <v>0.97499999999999998</v>
      </c>
      <c r="G5" s="11">
        <f>_xlfn.NORM.INV(0.975,C1,C2/SQRT(C3))</f>
        <v>53989.909286703813</v>
      </c>
      <c r="H5" t="s">
        <v>42</v>
      </c>
    </row>
    <row r="10" spans="1:11" ht="16.5" customHeight="1" x14ac:dyDescent="0.35">
      <c r="A10" s="30" t="s">
        <v>40</v>
      </c>
      <c r="B10" s="12" t="s">
        <v>8</v>
      </c>
      <c r="C10" s="12">
        <v>48600</v>
      </c>
      <c r="E10" s="7"/>
      <c r="F10" s="7"/>
      <c r="G10" s="7"/>
    </row>
    <row r="11" spans="1:11" ht="19" customHeight="1" x14ac:dyDescent="0.35">
      <c r="A11" s="30"/>
      <c r="B11" s="12" t="s">
        <v>30</v>
      </c>
      <c r="C11" s="12">
        <v>500</v>
      </c>
    </row>
    <row r="12" spans="1:11" ht="20" customHeight="1" x14ac:dyDescent="0.35">
      <c r="A12" s="30"/>
      <c r="B12" s="12" t="s">
        <v>4</v>
      </c>
      <c r="C12" s="12">
        <v>200</v>
      </c>
      <c r="E12" s="20">
        <f>_xlfn.NORM.S.INV(0.025)</f>
        <v>-1.9599639845400538</v>
      </c>
      <c r="F12" s="27">
        <v>0.25</v>
      </c>
      <c r="G12" s="11">
        <f>_xlfn.NORM.INV(0.025,C10,C11/SQRT(C12))</f>
        <v>48530.704808782517</v>
      </c>
      <c r="H12" t="s">
        <v>41</v>
      </c>
    </row>
    <row r="14" spans="1:11" x14ac:dyDescent="0.35">
      <c r="F14" s="28">
        <v>0.97499999999999998</v>
      </c>
      <c r="G14" s="11">
        <f>_xlfn.NORM.INV(0.975,C10,C11/SQRT(C12))</f>
        <v>48669.295191217483</v>
      </c>
      <c r="H14" t="s">
        <v>42</v>
      </c>
    </row>
  </sheetData>
  <mergeCells count="2">
    <mergeCell ref="A1:A3"/>
    <mergeCell ref="A10:A1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8" sqref="F8"/>
    </sheetView>
  </sheetViews>
  <sheetFormatPr defaultRowHeight="14.5" x14ac:dyDescent="0.35"/>
  <cols>
    <col min="6" max="6" width="10.08984375" bestFit="1" customWidth="1"/>
  </cols>
  <sheetData>
    <row r="1" spans="1:6" x14ac:dyDescent="0.35">
      <c r="A1" s="12" t="s">
        <v>8</v>
      </c>
      <c r="B1" s="12">
        <v>52300</v>
      </c>
      <c r="D1" s="7"/>
      <c r="E1" s="7"/>
      <c r="F1" s="7"/>
    </row>
    <row r="2" spans="1:6" x14ac:dyDescent="0.35">
      <c r="A2" s="12" t="s">
        <v>30</v>
      </c>
      <c r="B2" s="12">
        <v>4000</v>
      </c>
      <c r="D2" s="7"/>
      <c r="E2" s="7"/>
      <c r="F2" s="7"/>
    </row>
    <row r="3" spans="1:6" x14ac:dyDescent="0.35">
      <c r="A3" s="12" t="s">
        <v>4</v>
      </c>
      <c r="B3" s="13">
        <v>30</v>
      </c>
      <c r="C3" s="31" t="s">
        <v>43</v>
      </c>
      <c r="D3" s="21">
        <f>_xlfn.T.INV(0.025,B3-1)</f>
        <v>-2.0452296421327048</v>
      </c>
      <c r="E3" s="7" t="s">
        <v>44</v>
      </c>
      <c r="F3" s="22">
        <f>B1+D3*B2/SQRT(B3)</f>
        <v>50806.375452967601</v>
      </c>
    </row>
    <row r="4" spans="1:6" x14ac:dyDescent="0.35">
      <c r="D4" s="7"/>
      <c r="E4" s="7"/>
      <c r="F4" s="7"/>
    </row>
    <row r="5" spans="1:6" x14ac:dyDescent="0.35">
      <c r="C5" s="32" t="s">
        <v>43</v>
      </c>
      <c r="D5" s="33">
        <f>_xlfn.T.INV(0.975,B3-1)</f>
        <v>2.0452296421327034</v>
      </c>
      <c r="E5" s="34" t="s">
        <v>45</v>
      </c>
      <c r="F5" s="35">
        <f>B1+D5*B2/SQRT(B3)</f>
        <v>53793.624547032399</v>
      </c>
    </row>
    <row r="8" spans="1:6" x14ac:dyDescent="0.35">
      <c r="F8" s="36">
        <f>D5*B2/SQRT(B3)</f>
        <v>1493.6245470324</v>
      </c>
    </row>
    <row r="9" spans="1:6" x14ac:dyDescent="0.35">
      <c r="F9" s="36">
        <f>B1-F3</f>
        <v>1493.6245470323993</v>
      </c>
    </row>
    <row r="10" spans="1:6" x14ac:dyDescent="0.35">
      <c r="F10" s="36">
        <f>F5-B1</f>
        <v>1493.6245470323993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F7" sqref="F7"/>
    </sheetView>
  </sheetViews>
  <sheetFormatPr defaultRowHeight="14.5" x14ac:dyDescent="0.35"/>
  <cols>
    <col min="6" max="6" width="10.08984375" bestFit="1" customWidth="1"/>
    <col min="7" max="7" width="5.7265625" customWidth="1"/>
  </cols>
  <sheetData>
    <row r="1" spans="1:16" x14ac:dyDescent="0.35">
      <c r="A1" s="12" t="s">
        <v>8</v>
      </c>
      <c r="B1" s="12">
        <v>32</v>
      </c>
      <c r="C1" s="39" t="s">
        <v>46</v>
      </c>
      <c r="D1" s="29"/>
      <c r="E1" s="29"/>
      <c r="F1" s="29"/>
      <c r="H1" s="39" t="s">
        <v>48</v>
      </c>
      <c r="I1" s="29"/>
      <c r="J1" s="29"/>
      <c r="K1" s="29"/>
      <c r="M1" s="39" t="s">
        <v>47</v>
      </c>
      <c r="N1" s="29"/>
      <c r="O1" s="29"/>
      <c r="P1" s="29"/>
    </row>
    <row r="2" spans="1:16" x14ac:dyDescent="0.35">
      <c r="A2" s="12" t="s">
        <v>30</v>
      </c>
      <c r="B2" s="12">
        <v>6</v>
      </c>
      <c r="C2" s="40" t="s">
        <v>49</v>
      </c>
      <c r="D2" s="38" t="s">
        <v>43</v>
      </c>
      <c r="E2" s="7"/>
      <c r="F2" s="40" t="s">
        <v>50</v>
      </c>
      <c r="I2" s="38" t="s">
        <v>43</v>
      </c>
      <c r="N2" s="38" t="s">
        <v>43</v>
      </c>
    </row>
    <row r="3" spans="1:16" x14ac:dyDescent="0.35">
      <c r="A3" s="12" t="s">
        <v>4</v>
      </c>
      <c r="B3" s="13">
        <v>50</v>
      </c>
      <c r="C3" s="31">
        <v>0.05</v>
      </c>
      <c r="D3" s="21">
        <f>_xlfn.T.INV(0.05,B3-1)</f>
        <v>-1.6765508926168529</v>
      </c>
      <c r="E3" s="7" t="s">
        <v>44</v>
      </c>
      <c r="F3" s="22">
        <f>B1+D3*B2/SQRT(B3)</f>
        <v>30.577399393791517</v>
      </c>
      <c r="H3" s="31">
        <v>2.5000000000000001E-2</v>
      </c>
      <c r="I3" s="21">
        <f>_xlfn.T.INV(0.025,B3-1)</f>
        <v>-2.0095752371292388</v>
      </c>
      <c r="J3" s="7" t="s">
        <v>44</v>
      </c>
      <c r="K3" s="22">
        <f>B1+I3*B2/SQRT(B3)</f>
        <v>30.294818867025622</v>
      </c>
      <c r="M3" s="31">
        <v>5.0000000000000001E-3</v>
      </c>
      <c r="N3" s="21">
        <f>_xlfn.T.INV(0.005,B3-1)</f>
        <v>-2.6799519736315514</v>
      </c>
      <c r="O3" s="7" t="s">
        <v>44</v>
      </c>
      <c r="P3" s="22">
        <f>B1+N3*B2/SQRT(B3)</f>
        <v>29.725985343429031</v>
      </c>
    </row>
    <row r="4" spans="1:16" x14ac:dyDescent="0.35">
      <c r="C4" s="37">
        <v>0.95</v>
      </c>
      <c r="D4" s="33">
        <f>_xlfn.T.INV(0.95,B3-1)</f>
        <v>1.6765508926168529</v>
      </c>
      <c r="E4" s="34" t="s">
        <v>45</v>
      </c>
      <c r="F4" s="35">
        <f>B1+D4*B2/SQRT(B3)</f>
        <v>33.422600606208483</v>
      </c>
      <c r="H4" s="37">
        <v>0.97499999999999998</v>
      </c>
      <c r="I4" s="33">
        <f>_xlfn.T.INV(0.975,B3-1)</f>
        <v>2.0095752371292388</v>
      </c>
      <c r="J4" s="34" t="s">
        <v>45</v>
      </c>
      <c r="K4" s="35">
        <f>B1+I4*B2/SQRT(B3)</f>
        <v>33.705181132974381</v>
      </c>
      <c r="M4" s="37">
        <v>0.995</v>
      </c>
      <c r="N4" s="33">
        <f>_xlfn.T.INV(0.995,B3-1)</f>
        <v>2.6799519736315514</v>
      </c>
      <c r="O4" s="34" t="s">
        <v>45</v>
      </c>
      <c r="P4" s="35">
        <f>B1+N4*B2/SQRT(B3)</f>
        <v>34.274014656570969</v>
      </c>
    </row>
    <row r="7" spans="1:16" x14ac:dyDescent="0.35">
      <c r="F7" s="36">
        <f>D4*$B$2/SQRT($B$3)</f>
        <v>1.4226006062084831</v>
      </c>
      <c r="K7" s="36">
        <f>I4*$B$2/SQRT($B$3)</f>
        <v>1.7051811329743787</v>
      </c>
      <c r="P7" s="36">
        <f>N4*$B$2/SQRT($B$3)</f>
        <v>2.2740146565709698</v>
      </c>
    </row>
    <row r="8" spans="1:16" x14ac:dyDescent="0.35">
      <c r="F8" s="36">
        <f>$B$1-F3</f>
        <v>1.4226006062084835</v>
      </c>
      <c r="K8" s="36">
        <f>$B$1-K3</f>
        <v>1.7051811329743778</v>
      </c>
      <c r="P8" s="36">
        <f>$B$1-P3</f>
        <v>2.2740146565709694</v>
      </c>
    </row>
    <row r="9" spans="1:16" x14ac:dyDescent="0.35">
      <c r="F9" s="36">
        <f>F4-$B$1</f>
        <v>1.4226006062084835</v>
      </c>
      <c r="K9" s="36">
        <f>K4-$B$1</f>
        <v>1.7051811329743813</v>
      </c>
      <c r="P9" s="36">
        <f>P4-$B$1</f>
        <v>2.2740146565709694</v>
      </c>
    </row>
  </sheetData>
  <mergeCells count="3">
    <mergeCell ref="C1:F1"/>
    <mergeCell ref="H1:K1"/>
    <mergeCell ref="M1:P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Q28"/>
  <sheetViews>
    <sheetView tabSelected="1" topLeftCell="A11" workbookViewId="0">
      <selection activeCell="O26" sqref="O26"/>
    </sheetView>
  </sheetViews>
  <sheetFormatPr defaultRowHeight="14.5" x14ac:dyDescent="0.35"/>
  <cols>
    <col min="12" max="12" width="10.36328125" bestFit="1" customWidth="1"/>
    <col min="17" max="17" width="2.36328125" customWidth="1"/>
  </cols>
  <sheetData>
    <row r="1" spans="9:17" x14ac:dyDescent="0.35">
      <c r="I1" t="s">
        <v>51</v>
      </c>
      <c r="J1" s="27">
        <v>0.8</v>
      </c>
      <c r="L1" s="7">
        <f>_xlfn.NORM.S.INV(0.025)</f>
        <v>-1.9599639845400538</v>
      </c>
      <c r="M1" s="41">
        <f>J1+L1*SQRT(J1*(100%-J1)/J2)</f>
        <v>0.76080072030919899</v>
      </c>
    </row>
    <row r="2" spans="9:17" x14ac:dyDescent="0.35">
      <c r="I2" t="s">
        <v>4</v>
      </c>
      <c r="J2">
        <v>400</v>
      </c>
      <c r="L2" s="7">
        <f>_xlfn.NORM.S.INV(0.975)</f>
        <v>1.9599639845400536</v>
      </c>
      <c r="M2" s="44">
        <f>J1+L2*SQRT(J1*(100%-J1)/J2)</f>
        <v>0.8391992796908011</v>
      </c>
    </row>
    <row r="3" spans="9:17" x14ac:dyDescent="0.35">
      <c r="M3" s="42"/>
      <c r="N3" s="45"/>
      <c r="O3" s="45"/>
      <c r="P3" s="45"/>
      <c r="Q3" s="46"/>
    </row>
    <row r="4" spans="9:17" x14ac:dyDescent="0.35">
      <c r="M4" s="43"/>
      <c r="N4" s="47"/>
      <c r="O4" s="47"/>
      <c r="P4" s="47"/>
      <c r="Q4" s="48"/>
    </row>
    <row r="5" spans="9:17" x14ac:dyDescent="0.35">
      <c r="M5" s="43"/>
      <c r="N5" s="47"/>
      <c r="O5" s="47"/>
      <c r="P5" s="47"/>
      <c r="Q5" s="48"/>
    </row>
    <row r="6" spans="9:17" x14ac:dyDescent="0.35">
      <c r="M6" s="43"/>
      <c r="N6" s="47"/>
      <c r="O6" s="47"/>
      <c r="P6" s="47"/>
      <c r="Q6" s="48"/>
    </row>
    <row r="7" spans="9:17" x14ac:dyDescent="0.35">
      <c r="M7" s="43"/>
      <c r="N7" s="47"/>
      <c r="O7" s="47"/>
      <c r="P7" s="47"/>
      <c r="Q7" s="48"/>
    </row>
    <row r="8" spans="9:17" x14ac:dyDescent="0.35">
      <c r="M8" s="43"/>
      <c r="N8" s="47"/>
      <c r="O8" s="47"/>
      <c r="P8" s="47"/>
      <c r="Q8" s="48"/>
    </row>
    <row r="9" spans="9:17" x14ac:dyDescent="0.35">
      <c r="M9" s="43"/>
      <c r="N9" s="47"/>
      <c r="O9" s="47"/>
      <c r="P9" s="47"/>
      <c r="Q9" s="48"/>
    </row>
    <row r="10" spans="9:17" x14ac:dyDescent="0.35">
      <c r="M10" s="49"/>
      <c r="N10" s="50"/>
      <c r="O10" s="50"/>
      <c r="P10" s="50"/>
      <c r="Q10" s="51"/>
    </row>
    <row r="12" spans="9:17" x14ac:dyDescent="0.35">
      <c r="I12" s="53" t="s">
        <v>52</v>
      </c>
      <c r="J12" s="53"/>
      <c r="K12" s="53"/>
      <c r="L12" s="53"/>
      <c r="M12" s="53"/>
    </row>
    <row r="13" spans="9:17" x14ac:dyDescent="0.35">
      <c r="I13" t="s">
        <v>51</v>
      </c>
      <c r="J13" s="27">
        <v>0.7</v>
      </c>
      <c r="L13" s="16"/>
      <c r="M13" s="52"/>
    </row>
    <row r="14" spans="9:17" x14ac:dyDescent="0.35">
      <c r="I14" t="s">
        <v>4</v>
      </c>
      <c r="J14">
        <v>200</v>
      </c>
      <c r="L14" s="7">
        <f>_xlfn.NORM.S.INV(0.9)</f>
        <v>1.2815515655446006</v>
      </c>
      <c r="M14" s="41">
        <f>J13+L14*SQRT(J13*(100%-J13)/J14)</f>
        <v>0.74152701693966594</v>
      </c>
    </row>
    <row r="16" spans="9:17" x14ac:dyDescent="0.35">
      <c r="I16" t="s">
        <v>53</v>
      </c>
    </row>
    <row r="20" spans="9:15" x14ac:dyDescent="0.35">
      <c r="I20" s="53" t="s">
        <v>54</v>
      </c>
      <c r="J20" s="53"/>
      <c r="K20" s="53"/>
      <c r="L20" s="53"/>
      <c r="M20" s="53"/>
    </row>
    <row r="21" spans="9:15" x14ac:dyDescent="0.35">
      <c r="I21" t="s">
        <v>51</v>
      </c>
      <c r="J21" s="27">
        <v>0.12</v>
      </c>
      <c r="L21" s="7">
        <f>_xlfn.NORM.S.INV(0.01)</f>
        <v>-2.3263478740408408</v>
      </c>
      <c r="M21" s="41">
        <f>J21+L21*SQRT(J21*(100%-J21)/J22)</f>
        <v>7.9591512492711625E-2</v>
      </c>
    </row>
    <row r="22" spans="9:15" x14ac:dyDescent="0.35">
      <c r="I22" t="s">
        <v>4</v>
      </c>
      <c r="J22">
        <v>350</v>
      </c>
      <c r="L22" s="7">
        <f>_xlfn.NORM.S.INV(0.99)</f>
        <v>2.3263478740408408</v>
      </c>
      <c r="M22" s="41">
        <f>J21+L22*SQRT(J21*(100%-J21)/J22)</f>
        <v>0.16040848750728837</v>
      </c>
    </row>
    <row r="25" spans="9:15" x14ac:dyDescent="0.35">
      <c r="I25" s="53" t="s">
        <v>55</v>
      </c>
      <c r="J25" s="53"/>
      <c r="K25" s="53"/>
      <c r="L25" s="53"/>
      <c r="M25" s="53"/>
    </row>
    <row r="26" spans="9:15" x14ac:dyDescent="0.35">
      <c r="I26" t="s">
        <v>51</v>
      </c>
      <c r="J26" s="27">
        <v>0.82</v>
      </c>
      <c r="L26" s="56">
        <f>_xlfn.NORM.S.INV(0.025)</f>
        <v>-1.9599639845400538</v>
      </c>
      <c r="M26" s="55">
        <f>J26+L26*SQRT(J26*(100%-J26)/J27)</f>
        <v>0.79826294787821084</v>
      </c>
      <c r="N26" s="54">
        <f>J26-M26</f>
        <v>2.1737052121789113E-2</v>
      </c>
      <c r="O26" s="28">
        <f>L27*SQRT(J26*(100%-J26)/J27)</f>
        <v>2.1737052121789131E-2</v>
      </c>
    </row>
    <row r="27" spans="9:15" x14ac:dyDescent="0.35">
      <c r="I27" t="s">
        <v>4</v>
      </c>
      <c r="J27">
        <v>1200</v>
      </c>
      <c r="L27" s="56">
        <f>_xlfn.NORM.S.INV(0.975)</f>
        <v>1.9599639845400536</v>
      </c>
      <c r="M27" s="55">
        <f>J26+L27*SQRT(J26*(100%-J26)/J27)</f>
        <v>0.84173705212178906</v>
      </c>
      <c r="N27" s="54">
        <f>J26-M27</f>
        <v>-2.1737052121789113E-2</v>
      </c>
    </row>
    <row r="28" spans="9:15" ht="48" x14ac:dyDescent="0.35">
      <c r="L28" s="57" t="s">
        <v>43</v>
      </c>
      <c r="M28" s="59" t="s">
        <v>57</v>
      </c>
      <c r="N28" s="58" t="s">
        <v>56</v>
      </c>
    </row>
  </sheetData>
  <mergeCells count="3">
    <mergeCell ref="I12:M12"/>
    <mergeCell ref="I20:M20"/>
    <mergeCell ref="I25:M2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pag76</vt:lpstr>
      <vt:lpstr>pag79</vt:lpstr>
      <vt:lpstr>pag84</vt:lpstr>
      <vt:lpstr>pag92</vt:lpstr>
      <vt:lpstr>pag100</vt:lpstr>
      <vt:lpstr>pag105</vt:lpstr>
      <vt:lpstr>Plan10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EXTENSÃO</dc:creator>
  <cp:lastModifiedBy>EXTENSÃO</cp:lastModifiedBy>
  <dcterms:created xsi:type="dcterms:W3CDTF">2018-09-26T23:03:30Z</dcterms:created>
  <dcterms:modified xsi:type="dcterms:W3CDTF">2018-10-04T01:44:48Z</dcterms:modified>
</cp:coreProperties>
</file>