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79230076c8dfb7b/^N^N^N^N^NPRODEGI/4º Sem/Optimization/FinalAssignement/^NFirst_Deliverable/OPT - CarlosFerreira/"/>
    </mc:Choice>
  </mc:AlternateContent>
  <xr:revisionPtr revIDLastSave="58" documentId="13_ncr:1_{1CEAA485-A36A-46AF-96D3-E3D081D5AA2B}" xr6:coauthVersionLast="47" xr6:coauthVersionMax="47" xr10:uidLastSave="{E8D70D8C-D18E-4410-9DEC-79348DFC2A0C}"/>
  <bookViews>
    <workbookView xWindow="-108" yWindow="-108" windowWidth="23256" windowHeight="12576" tabRatio="500" activeTab="3" xr2:uid="{00000000-000D-0000-FFFF-FFFF00000000}"/>
  </bookViews>
  <sheets>
    <sheet name="Scenario 1" sheetId="9" r:id="rId1"/>
    <sheet name="Scenario 1 - Formulas" sheetId="13" r:id="rId2"/>
    <sheet name="CoG - Scenarios2&amp;3" sheetId="6" r:id="rId3"/>
    <sheet name="CoG - Scenarios2&amp;3 - Formulas" sheetId="15" r:id="rId4"/>
  </sheets>
  <definedNames>
    <definedName name="_xlnm.Print_Area" localSheetId="2">'CoG - Scenarios2&amp;3'!$A$1:$G$17</definedName>
    <definedName name="_xlnm.Print_Area" localSheetId="3">'CoG - Scenarios2&amp;3 - Formulas'!$A$1:$G$17</definedName>
    <definedName name="_xlnm.Print_Area" localSheetId="0">'Scenario 1'!$A$1:$AD$62</definedName>
    <definedName name="_xlnm.Print_Area" localSheetId="1">'Scenario 1 - Formulas'!$A$1:$Z$38</definedName>
    <definedName name="solver_adj" localSheetId="2" hidden="1">'CoG - Scenarios2&amp;3'!#REF!</definedName>
    <definedName name="solver_adj" localSheetId="3" hidden="1">'CoG - Scenarios2&amp;3 - Formulas'!#REF!</definedName>
    <definedName name="solver_adj" localSheetId="0" hidden="1">'Scenario 1'!$F$18:$F$28</definedName>
    <definedName name="solver_adj" localSheetId="1" hidden="1">'Scenario 1 - Formulas'!$F$18:$F$28</definedName>
    <definedName name="solver_cvg" localSheetId="2" hidden="1">0.0000001</definedName>
    <definedName name="solver_cvg" localSheetId="3" hidden="1">0.0000001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0" hidden="1">3</definedName>
    <definedName name="solver_eng" localSheetId="1" hidden="1">3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lhs1" localSheetId="2" hidden="1">'CoG - Scenarios2&amp;3'!#REF!</definedName>
    <definedName name="solver_lhs1" localSheetId="3" hidden="1">'CoG - Scenarios2&amp;3 - Formulas'!#REF!</definedName>
    <definedName name="solver_lhs1" localSheetId="0" hidden="1">'Scenario 1'!$F$18:$F$28</definedName>
    <definedName name="solver_lhs1" localSheetId="1" hidden="1">'Scenario 1 - Formulas'!$F$18:$F$28</definedName>
    <definedName name="solver_lhs2" localSheetId="2" hidden="1">'CoG - Scenarios2&amp;3'!#REF!</definedName>
    <definedName name="solver_lhs2" localSheetId="3" hidden="1">'CoG - Scenarios2&amp;3 - Formulas'!#REF!</definedName>
    <definedName name="solver_lhs2" localSheetId="0" hidden="1">'Scenario 1'!$G$31</definedName>
    <definedName name="solver_lhs2" localSheetId="1" hidden="1">'Scenario 1 - Formulas'!$G$31</definedName>
    <definedName name="solver_lhs3" localSheetId="2" hidden="1">'CoG - Scenarios2&amp;3'!#REF!</definedName>
    <definedName name="solver_lhs3" localSheetId="3" hidden="1">'CoG - Scenarios2&amp;3 - Formulas'!#REF!</definedName>
    <definedName name="solver_lhs3" localSheetId="0" hidden="1">'Scenario 1'!$L$19</definedName>
    <definedName name="solver_lhs3" localSheetId="1" hidden="1">'Scenario 1 - Formulas'!$L$19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sl" localSheetId="2" hidden="1">1</definedName>
    <definedName name="solver_msl" localSheetId="3" hidden="1">1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um" localSheetId="2" hidden="1">1</definedName>
    <definedName name="solver_num" localSheetId="3" hidden="1">1</definedName>
    <definedName name="solver_num" localSheetId="0" hidden="1">3</definedName>
    <definedName name="solver_num" localSheetId="1" hidden="1">3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opt" localSheetId="2" hidden="1">'CoG - Scenarios2&amp;3'!#REF!</definedName>
    <definedName name="solver_opt" localSheetId="3" hidden="1">'CoG - Scenarios2&amp;3 - Formulas'!#REF!</definedName>
    <definedName name="solver_opt" localSheetId="0" hidden="1">'Scenario 1'!$G$31</definedName>
    <definedName name="solver_opt" localSheetId="1" hidden="1">'Scenario 1 - Formulas'!$G$31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bv" localSheetId="1" hidden="1">1</definedName>
    <definedName name="solver_rel1" localSheetId="2" hidden="1">1</definedName>
    <definedName name="solver_rel1" localSheetId="3" hidden="1">1</definedName>
    <definedName name="solver_rel1" localSheetId="0" hidden="1">6</definedName>
    <definedName name="solver_rel1" localSheetId="1" hidden="1">6</definedName>
    <definedName name="solver_rel2" localSheetId="2" hidden="1">1</definedName>
    <definedName name="solver_rel2" localSheetId="3" hidden="1">1</definedName>
    <definedName name="solver_rel2" localSheetId="0" hidden="1">1</definedName>
    <definedName name="solver_rel2" localSheetId="1" hidden="1">1</definedName>
    <definedName name="solver_rel3" localSheetId="2" hidden="1">1</definedName>
    <definedName name="solver_rel3" localSheetId="3" hidden="1">1</definedName>
    <definedName name="solver_rel3" localSheetId="0" hidden="1">2</definedName>
    <definedName name="solver_rel3" localSheetId="1" hidden="1">2</definedName>
    <definedName name="solver_rhs1" localSheetId="2" hidden="1">200</definedName>
    <definedName name="solver_rhs1" localSheetId="3" hidden="1">200</definedName>
    <definedName name="solver_rhs1" localSheetId="0" hidden="1">"TudoDiferente"</definedName>
    <definedName name="solver_rhs1" localSheetId="1" hidden="1">"TudoDiferente"</definedName>
    <definedName name="solver_rhs2" localSheetId="2" hidden="1">200</definedName>
    <definedName name="solver_rhs2" localSheetId="3" hidden="1">200</definedName>
    <definedName name="solver_rhs2" localSheetId="0" hidden="1">'Scenario 1'!$B$33</definedName>
    <definedName name="solver_rhs2" localSheetId="1" hidden="1">'Scenario 1 - Formulas'!$B$33</definedName>
    <definedName name="solver_rhs3" localSheetId="2" hidden="1">200</definedName>
    <definedName name="solver_rhs3" localSheetId="3" hidden="1">200</definedName>
    <definedName name="solver_rhs3" localSheetId="0" hidden="1">1</definedName>
    <definedName name="solver_rhs3" localSheetId="1" hidden="1">1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sz" localSheetId="2" hidden="1">1000</definedName>
    <definedName name="solver_ssz" localSheetId="3" hidden="1">1000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0" hidden="1">120</definedName>
    <definedName name="solver_tim" localSheetId="1" hidden="1">120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0" hidden="1">3</definedName>
    <definedName name="solver_ver" localSheetId="1" hidden="1">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9" l="1"/>
  <c r="G31" i="9"/>
  <c r="G33" i="9" s="1"/>
  <c r="E17" i="15"/>
  <c r="D17" i="15"/>
  <c r="F9" i="15" s="1"/>
  <c r="G9" i="15" s="1"/>
  <c r="C15" i="15"/>
  <c r="E29" i="13"/>
  <c r="P15" i="13" s="1"/>
  <c r="G28" i="13" a="1"/>
  <c r="G28" i="13" s="1"/>
  <c r="E28" i="13"/>
  <c r="P14" i="13" s="1"/>
  <c r="G27" i="13" a="1"/>
  <c r="G27" i="13" s="1"/>
  <c r="E27" i="13"/>
  <c r="P13" i="13" s="1"/>
  <c r="G26" i="13" a="1"/>
  <c r="G26" i="13" s="1"/>
  <c r="E26" i="13"/>
  <c r="G25" i="13" a="1"/>
  <c r="G25" i="13" s="1"/>
  <c r="E25" i="13"/>
  <c r="P11" i="13" s="1"/>
  <c r="G24" i="13" a="1"/>
  <c r="G24" i="13" s="1"/>
  <c r="E24" i="13"/>
  <c r="P10" i="13" s="1"/>
  <c r="G23" i="13" a="1"/>
  <c r="G23" i="13" s="1"/>
  <c r="E23" i="13"/>
  <c r="P9" i="13" s="1"/>
  <c r="G22" i="13" a="1"/>
  <c r="G22" i="13" s="1"/>
  <c r="E22" i="13"/>
  <c r="P8" i="13" s="1"/>
  <c r="G21" i="13" a="1"/>
  <c r="G21" i="13" s="1"/>
  <c r="E21" i="13"/>
  <c r="P7" i="13" s="1"/>
  <c r="G20" i="13" a="1"/>
  <c r="G20" i="13" s="1"/>
  <c r="E20" i="13"/>
  <c r="K19" i="13"/>
  <c r="L19" i="13" s="1"/>
  <c r="G19" i="13" a="1"/>
  <c r="G19" i="13" s="1"/>
  <c r="E19" i="13"/>
  <c r="P5" i="13" s="1"/>
  <c r="G18" i="13" a="1"/>
  <c r="G18" i="13" s="1"/>
  <c r="E18" i="13"/>
  <c r="P4" i="13" s="1"/>
  <c r="Q15" i="13"/>
  <c r="S15" i="13" s="1"/>
  <c r="Q14" i="13"/>
  <c r="R14" i="13" s="1"/>
  <c r="Q13" i="13"/>
  <c r="S13" i="13" s="1"/>
  <c r="Q12" i="13"/>
  <c r="S12" i="13" s="1"/>
  <c r="P12" i="13"/>
  <c r="Q11" i="13"/>
  <c r="R11" i="13" s="1"/>
  <c r="Q10" i="13"/>
  <c r="R10" i="13" s="1"/>
  <c r="Q9" i="13"/>
  <c r="S9" i="13" s="1"/>
  <c r="Q8" i="13"/>
  <c r="R8" i="13" s="1"/>
  <c r="Q7" i="13"/>
  <c r="S7" i="13" s="1"/>
  <c r="Q6" i="13"/>
  <c r="S6" i="13" s="1"/>
  <c r="P6" i="13"/>
  <c r="Q5" i="13"/>
  <c r="R5" i="13" s="1"/>
  <c r="Q4" i="13"/>
  <c r="S4" i="13" s="1"/>
  <c r="AM5" i="9"/>
  <c r="AN5" i="9" s="1"/>
  <c r="AM6" i="9"/>
  <c r="AO6" i="9" s="1"/>
  <c r="AM7" i="9"/>
  <c r="AO7" i="9" s="1"/>
  <c r="AM8" i="9"/>
  <c r="AO8" i="9" s="1"/>
  <c r="AM9" i="9"/>
  <c r="AO9" i="9" s="1"/>
  <c r="AM10" i="9"/>
  <c r="AO10" i="9" s="1"/>
  <c r="AM11" i="9"/>
  <c r="AN11" i="9" s="1"/>
  <c r="AM12" i="9"/>
  <c r="AN12" i="9" s="1"/>
  <c r="AM13" i="9"/>
  <c r="AO13" i="9" s="1"/>
  <c r="AM14" i="9"/>
  <c r="AO14" i="9" s="1"/>
  <c r="AM15" i="9"/>
  <c r="AO15" i="9" s="1"/>
  <c r="AM4" i="9"/>
  <c r="AN4" i="9" s="1"/>
  <c r="G37" i="9" l="1"/>
  <c r="G35" i="9"/>
  <c r="F5" i="15"/>
  <c r="G5" i="15" s="1"/>
  <c r="F11" i="15"/>
  <c r="G11" i="15" s="1"/>
  <c r="F4" i="15"/>
  <c r="G4" i="15" s="1"/>
  <c r="F10" i="15"/>
  <c r="G10" i="15" s="1"/>
  <c r="F6" i="15"/>
  <c r="G6" i="15" s="1"/>
  <c r="F7" i="15"/>
  <c r="G7" i="15" s="1"/>
  <c r="F14" i="15"/>
  <c r="G14" i="15" s="1"/>
  <c r="F12" i="15"/>
  <c r="G12" i="15" s="1"/>
  <c r="F13" i="15"/>
  <c r="G13" i="15" s="1"/>
  <c r="F8" i="15"/>
  <c r="G8" i="15" s="1"/>
  <c r="S11" i="13"/>
  <c r="S14" i="13"/>
  <c r="R15" i="13"/>
  <c r="R12" i="13"/>
  <c r="S8" i="13"/>
  <c r="R9" i="13"/>
  <c r="S5" i="13"/>
  <c r="R6" i="13"/>
  <c r="G31" i="13"/>
  <c r="G33" i="13" s="1"/>
  <c r="R13" i="13"/>
  <c r="R4" i="13"/>
  <c r="S10" i="13"/>
  <c r="R7" i="13"/>
  <c r="AN13" i="9"/>
  <c r="AN14" i="9"/>
  <c r="AN9" i="9"/>
  <c r="AN8" i="9"/>
  <c r="AN7" i="9"/>
  <c r="AN6" i="9"/>
  <c r="AO4" i="9"/>
  <c r="AO12" i="9"/>
  <c r="AN10" i="9"/>
  <c r="AO5" i="9"/>
  <c r="AO11" i="9"/>
  <c r="AN15" i="9"/>
  <c r="G15" i="15" l="1"/>
  <c r="G17" i="15" s="1"/>
  <c r="G37" i="13"/>
  <c r="G35" i="13"/>
  <c r="K19" i="9"/>
  <c r="L19" i="9" s="1"/>
  <c r="G19" i="9" a="1"/>
  <c r="G19" i="9" s="1"/>
  <c r="G20" i="9" a="1"/>
  <c r="G20" i="9" s="1"/>
  <c r="G21" i="9" a="1"/>
  <c r="G21" i="9" s="1"/>
  <c r="G22" i="9" a="1"/>
  <c r="G22" i="9" s="1"/>
  <c r="G23" i="9" a="1"/>
  <c r="G23" i="9" s="1"/>
  <c r="G24" i="9" a="1"/>
  <c r="G24" i="9" s="1"/>
  <c r="G25" i="9" a="1"/>
  <c r="G25" i="9" s="1"/>
  <c r="G26" i="9" a="1"/>
  <c r="G26" i="9" s="1"/>
  <c r="G27" i="9" a="1"/>
  <c r="G27" i="9" s="1"/>
  <c r="G28" i="9" a="1"/>
  <c r="G28" i="9" s="1"/>
  <c r="G18" i="9" a="1"/>
  <c r="G18" i="9" s="1"/>
  <c r="E29" i="9"/>
  <c r="AL15" i="9" s="1"/>
  <c r="E28" i="9"/>
  <c r="AL14" i="9" s="1"/>
  <c r="AL5" i="9"/>
  <c r="E20" i="9"/>
  <c r="AL6" i="9" s="1"/>
  <c r="E21" i="9"/>
  <c r="AL7" i="9" s="1"/>
  <c r="E22" i="9"/>
  <c r="AL8" i="9" s="1"/>
  <c r="E23" i="9"/>
  <c r="AL9" i="9" s="1"/>
  <c r="E24" i="9"/>
  <c r="AL10" i="9" s="1"/>
  <c r="E25" i="9"/>
  <c r="AL11" i="9" s="1"/>
  <c r="E26" i="9"/>
  <c r="AL12" i="9" s="1"/>
  <c r="E27" i="9"/>
  <c r="AL13" i="9" s="1"/>
  <c r="E18" i="9"/>
  <c r="AL4" i="9" s="1"/>
  <c r="F6" i="6" l="1"/>
  <c r="G6" i="6" s="1"/>
  <c r="F7" i="6"/>
  <c r="G7" i="6" s="1"/>
  <c r="F8" i="6"/>
  <c r="G8" i="6" s="1"/>
  <c r="F9" i="6"/>
  <c r="G9" i="6" s="1"/>
  <c r="F10" i="6"/>
  <c r="G10" i="6" s="1"/>
  <c r="F11" i="6"/>
  <c r="G11" i="6" s="1"/>
  <c r="C15" i="6"/>
  <c r="D17" i="6"/>
  <c r="F12" i="6" s="1"/>
  <c r="G12" i="6" s="1"/>
  <c r="E17" i="6"/>
  <c r="F5" i="6" l="1"/>
  <c r="G5" i="6" s="1"/>
  <c r="F4" i="6"/>
  <c r="G4" i="6" s="1"/>
  <c r="F14" i="6"/>
  <c r="G14" i="6" s="1"/>
  <c r="F13" i="6"/>
  <c r="G13" i="6" s="1"/>
  <c r="G15" i="6" l="1"/>
  <c r="G1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<sst xmlns="http://schemas.openxmlformats.org/spreadsheetml/2006/main" count="185" uniqueCount="38">
  <si>
    <t>Wgt</t>
  </si>
  <si>
    <t>X</t>
  </si>
  <si>
    <t>Y</t>
  </si>
  <si>
    <t>Dist</t>
  </si>
  <si>
    <t>Average Distance COG=</t>
  </si>
  <si>
    <t>CoG</t>
  </si>
  <si>
    <t>WgtDist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</si>
  <si>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</si>
  <si>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</si>
  <si>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</si>
  <si>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</si>
  <si>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</si>
  <si>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</si>
  <si>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</si>
  <si>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</si>
  <si>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</si>
  <si>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</si>
  <si>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 xml:space="preserve">Total Wgt Dist = </t>
  </si>
  <si>
    <t>Total Weight =</t>
  </si>
  <si>
    <t>New DC Coordinates</t>
  </si>
  <si>
    <t>DC</t>
  </si>
  <si>
    <t>Distance Matrix (Km)</t>
  </si>
  <si>
    <t>Name</t>
  </si>
  <si>
    <t>Distances</t>
  </si>
  <si>
    <t>Stop</t>
  </si>
  <si>
    <t>Final Stop</t>
  </si>
  <si>
    <t>Total Distance (Min)</t>
  </si>
  <si>
    <t>Forcing Final Point = Initial</t>
  </si>
  <si>
    <t>Defining the Final Stop by the #</t>
  </si>
  <si>
    <t>#</t>
  </si>
  <si>
    <t>Coordinate 1</t>
  </si>
  <si>
    <t>Coordinate 2</t>
  </si>
  <si>
    <t>Unit Price p/ km</t>
  </si>
  <si>
    <t>Max Dist. Available</t>
  </si>
  <si>
    <t>Total Cost (Min)/Day</t>
  </si>
  <si>
    <t>Total Cost (Min)/Month</t>
  </si>
  <si>
    <t>Total Cost (Min)/Year</t>
  </si>
  <si>
    <t>Auxiliar tables for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</si>
</sst>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#,##0.00000"/>
    <numFmt numFmtId="166" formatCode="_-* #,##0.00\ [$€-816]_-;\-* #,##0.00\ [$€-816]_-;_-* &quot;-&quot;??\ [$€-816]_-;_-@_-"/>
    <numFmt numFmtId="167" formatCode="0.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0" xfId="0" applyFont="1"/>
    <xf numFmtId="0" fontId="5" fillId="0" borderId="3" xfId="0" applyFont="1" applyBorder="1"/>
    <xf numFmtId="0" fontId="6" fillId="0" borderId="0" xfId="0" applyFont="1" applyBorder="1" applyAlignment="1">
      <alignment horizontal="right"/>
    </xf>
    <xf numFmtId="3" fontId="5" fillId="0" borderId="0" xfId="1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5" fillId="0" borderId="0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5" fillId="0" borderId="0" xfId="0" applyNumberFormat="1" applyFont="1" applyBorder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/>
    </xf>
    <xf numFmtId="165" fontId="5" fillId="0" borderId="3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3" fontId="5" fillId="0" borderId="4" xfId="1" applyNumberFormat="1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164" fontId="5" fillId="0" borderId="2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2" fontId="9" fillId="5" borderId="5" xfId="0" applyNumberFormat="1" applyFont="1" applyFill="1" applyBorder="1" applyAlignment="1">
      <alignment horizontal="center" vertical="center" wrapText="1"/>
    </xf>
    <xf numFmtId="2" fontId="9" fillId="6" borderId="5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6" fontId="5" fillId="0" borderId="4" xfId="0" applyNumberFormat="1" applyFont="1" applyBorder="1"/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4" borderId="17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2" fontId="9" fillId="5" borderId="14" xfId="0" applyNumberFormat="1" applyFont="1" applyFill="1" applyBorder="1" applyAlignment="1">
      <alignment horizontal="center" vertical="center" wrapText="1"/>
    </xf>
    <xf numFmtId="2" fontId="9" fillId="6" borderId="14" xfId="0" applyNumberFormat="1" applyFont="1" applyFill="1" applyBorder="1" applyAlignment="1">
      <alignment horizontal="center" vertical="center" wrapText="1"/>
    </xf>
    <xf numFmtId="2" fontId="9" fillId="5" borderId="16" xfId="0" applyNumberFormat="1" applyFont="1" applyFill="1" applyBorder="1" applyAlignment="1">
      <alignment horizontal="center" vertical="center" wrapText="1"/>
    </xf>
    <xf numFmtId="2" fontId="9" fillId="5" borderId="11" xfId="0" applyNumberFormat="1" applyFont="1" applyFill="1" applyBorder="1" applyAlignment="1">
      <alignment horizontal="center" vertical="center" wrapText="1"/>
    </xf>
    <xf numFmtId="2" fontId="9" fillId="6" borderId="13" xfId="0" applyNumberFormat="1" applyFont="1" applyFill="1" applyBorder="1" applyAlignment="1">
      <alignment horizontal="center" vertical="center" wrapText="1"/>
    </xf>
    <xf numFmtId="2" fontId="9" fillId="5" borderId="13" xfId="0" applyNumberFormat="1" applyFont="1" applyFill="1" applyBorder="1" applyAlignment="1">
      <alignment horizontal="center" vertical="center" wrapText="1"/>
    </xf>
    <xf numFmtId="2" fontId="9" fillId="5" borderId="15" xfId="0" applyNumberFormat="1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0" borderId="2" xfId="0" applyFont="1" applyBorder="1"/>
    <xf numFmtId="166" fontId="5" fillId="9" borderId="4" xfId="0" applyNumberFormat="1" applyFont="1" applyFill="1" applyBorder="1"/>
    <xf numFmtId="0" fontId="10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164" fontId="9" fillId="5" borderId="11" xfId="0" applyNumberFormat="1" applyFont="1" applyFill="1" applyBorder="1" applyAlignment="1">
      <alignment horizontal="center" vertical="center" wrapText="1"/>
    </xf>
    <xf numFmtId="167" fontId="9" fillId="5" borderId="11" xfId="0" applyNumberFormat="1" applyFont="1" applyFill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1" fontId="8" fillId="4" borderId="0" xfId="0" applyNumberFormat="1" applyFont="1" applyFill="1" applyBorder="1" applyAlignment="1">
      <alignment horizontal="center" vertical="center" wrapText="1"/>
    </xf>
    <xf numFmtId="164" fontId="9" fillId="5" borderId="0" xfId="0" applyNumberFormat="1" applyFont="1" applyFill="1" applyBorder="1" applyAlignment="1">
      <alignment horizontal="center" vertical="center" wrapText="1"/>
    </xf>
    <xf numFmtId="164" fontId="9" fillId="6" borderId="0" xfId="0" applyNumberFormat="1" applyFont="1" applyFill="1" applyBorder="1" applyAlignment="1">
      <alignment horizontal="center" vertical="center" wrapText="1"/>
    </xf>
    <xf numFmtId="164" fontId="9" fillId="5" borderId="9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" fontId="9" fillId="5" borderId="8" xfId="0" applyNumberFormat="1" applyFont="1" applyFill="1" applyBorder="1" applyAlignment="1">
      <alignment horizontal="center" vertical="center" wrapText="1"/>
    </xf>
    <xf numFmtId="1" fontId="9" fillId="6" borderId="8" xfId="0" applyNumberFormat="1" applyFont="1" applyFill="1" applyBorder="1" applyAlignment="1">
      <alignment horizontal="center" vertical="center" wrapText="1"/>
    </xf>
    <xf numFmtId="1" fontId="9" fillId="5" borderId="10" xfId="0" applyNumberFormat="1" applyFont="1" applyFill="1" applyBorder="1" applyAlignment="1">
      <alignment horizontal="center" vertical="center" wrapText="1"/>
    </xf>
    <xf numFmtId="1" fontId="9" fillId="5" borderId="0" xfId="0" applyNumberFormat="1" applyFont="1" applyFill="1" applyBorder="1" applyAlignment="1">
      <alignment horizontal="center" vertical="center" wrapText="1"/>
    </xf>
    <xf numFmtId="1" fontId="9" fillId="6" borderId="0" xfId="0" applyNumberFormat="1" applyFont="1" applyFill="1" applyBorder="1" applyAlignment="1">
      <alignment horizontal="center" vertical="center" wrapText="1"/>
    </xf>
    <xf numFmtId="1" fontId="9" fillId="5" borderId="3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 vertical="center" wrapText="1"/>
    </xf>
    <xf numFmtId="1" fontId="8" fillId="4" borderId="3" xfId="0" applyNumberFormat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167" fontId="9" fillId="5" borderId="9" xfId="0" applyNumberFormat="1" applyFont="1" applyFill="1" applyBorder="1" applyAlignment="1">
      <alignment horizontal="center" vertical="center" wrapText="1"/>
    </xf>
    <xf numFmtId="167" fontId="9" fillId="6" borderId="9" xfId="0" applyNumberFormat="1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12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2" fontId="5" fillId="7" borderId="4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0">
    <cellStyle name="Hiperligação" xfId="2" builtinId="8" hidden="1"/>
    <cellStyle name="Hiperligação" xfId="4" builtinId="8" hidden="1"/>
    <cellStyle name="Hiperligação" xfId="6" builtinId="8" hidden="1"/>
    <cellStyle name="Hiperligação" xfId="8" builtinId="8" hidden="1"/>
    <cellStyle name="Hiperligação" xfId="10" builtinId="8" hidden="1"/>
    <cellStyle name="Hiperligação" xfId="12" builtinId="8" hidden="1"/>
    <cellStyle name="Hiperligação" xfId="14" builtinId="8" hidden="1"/>
    <cellStyle name="Hiperligação" xfId="16" builtinId="8" hidden="1"/>
    <cellStyle name="Hiperligação" xfId="18" builtinId="8" hidden="1"/>
    <cellStyle name="Hiperligação Visitada" xfId="3" builtinId="9" hidden="1"/>
    <cellStyle name="Hiperligação Visitada" xfId="5" builtinId="9" hidden="1"/>
    <cellStyle name="Hiperligação Visitada" xfId="7" builtinId="9" hidden="1"/>
    <cellStyle name="Hiperligação Visitada" xfId="9" builtinId="9" hidden="1"/>
    <cellStyle name="Hiperligação Visitada" xfId="11" builtinId="9" hidden="1"/>
    <cellStyle name="Hiperligação Visitada" xfId="13" builtinId="9" hidden="1"/>
    <cellStyle name="Hiperligação Visitada" xfId="15" builtinId="9" hidden="1"/>
    <cellStyle name="Hiperligação Visitada" xfId="17" builtinId="9" hidden="1"/>
    <cellStyle name="Hiperligação Visitada" xfId="19" builtinId="9" hidden="1"/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Best Route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Coordenadas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C40AC62-3393-4CB2-A667-625AA822AC14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37-4F56-8F6A-03BABDBAB43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F1D165-5EBF-47DE-B462-3EC50368822E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737-4F56-8F6A-03BABDBAB43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5DD7BE-18EB-48DA-9DB4-918ED8FD914A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737-4F56-8F6A-03BABDBAB43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4B56A6-9521-499F-B3BF-89C734DE7990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737-4F56-8F6A-03BABDBAB43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6FB9E6-BF81-45A2-A4E9-D267DDFB82B4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737-4F56-8F6A-03BABDBAB43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0937247-02A0-4E40-A85D-1BFEE06F3FB8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737-4F56-8F6A-03BABDBAB43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95141CF-7FD5-46DB-9CB2-6A48EC5BD949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737-4F56-8F6A-03BABDBAB43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0B36A7E-8420-4B84-8119-8B3265209AA9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737-4F56-8F6A-03BABDBAB43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C087641-D26A-4DDB-8209-E624AD92226C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737-4F56-8F6A-03BABDBAB43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AA22E67-8800-4EBC-9907-E1884455BFB1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737-4F56-8F6A-03BABDBAB43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8F86C90-326E-442E-A647-97DDADBD973B}" type="CELLRANGE">
                      <a:rPr lang="en-US"/>
                      <a:pPr/>
                      <a:t>[INTERVALODACÉLULA]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737-4F56-8F6A-03BABDBAB43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737-4F56-8F6A-03BABDBAB4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'Scenario 1'!$AN$4:$AN$15</c:f>
              <c:numCache>
                <c:formatCode>General</c:formatCode>
                <c:ptCount val="12"/>
                <c:pt idx="0">
                  <c:v>41.18186</c:v>
                </c:pt>
                <c:pt idx="1">
                  <c:v>41.191569999999999</c:v>
                </c:pt>
                <c:pt idx="2">
                  <c:v>41.198360000000001</c:v>
                </c:pt>
                <c:pt idx="3">
                  <c:v>41.202460000000002</c:v>
                </c:pt>
                <c:pt idx="4">
                  <c:v>41.203009999999999</c:v>
                </c:pt>
                <c:pt idx="5">
                  <c:v>41.215600000000002</c:v>
                </c:pt>
                <c:pt idx="6">
                  <c:v>41.252279999999999</c:v>
                </c:pt>
                <c:pt idx="7">
                  <c:v>41.22437</c:v>
                </c:pt>
                <c:pt idx="8">
                  <c:v>41.194420000000001</c:v>
                </c:pt>
                <c:pt idx="9">
                  <c:v>41.189279999999997</c:v>
                </c:pt>
                <c:pt idx="10">
                  <c:v>41.186509999999998</c:v>
                </c:pt>
                <c:pt idx="11">
                  <c:v>41.18186</c:v>
                </c:pt>
              </c:numCache>
            </c:numRef>
          </c:xVal>
          <c:yVal>
            <c:numRef>
              <c:f>'Scenario 1'!$AO$4:$AO$15</c:f>
              <c:numCache>
                <c:formatCode>0.00000</c:formatCode>
                <c:ptCount val="12"/>
                <c:pt idx="0">
                  <c:v>-8.6633999999999993</c:v>
                </c:pt>
                <c:pt idx="1">
                  <c:v>-8.6576000000000004</c:v>
                </c:pt>
                <c:pt idx="2">
                  <c:v>-8.6114800000000002</c:v>
                </c:pt>
                <c:pt idx="3">
                  <c:v>-8.6321200000000005</c:v>
                </c:pt>
                <c:pt idx="4">
                  <c:v>-8.6398799999999998</c:v>
                </c:pt>
                <c:pt idx="5">
                  <c:v>-8.6758299999999995</c:v>
                </c:pt>
                <c:pt idx="6">
                  <c:v>-8.7051300000000005</c:v>
                </c:pt>
                <c:pt idx="7">
                  <c:v>-8.6978799999999996</c:v>
                </c:pt>
                <c:pt idx="8">
                  <c:v>-8.6973299999999991</c:v>
                </c:pt>
                <c:pt idx="9">
                  <c:v>-8.6865500000000004</c:v>
                </c:pt>
                <c:pt idx="10">
                  <c:v>-8.6799400000000002</c:v>
                </c:pt>
                <c:pt idx="11">
                  <c:v>-8.6633999999999993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'Scenario 1'!$AL$4:$AL$14</c15:f>
                <c15:dlblRangeCache>
                  <c:ptCount val="11"/>
                  <c:pt idx="0">
                    <c:v>DC</c:v>
                  </c:pt>
                  <c:pt idx="1">
                    <c:v>F6</c:v>
                  </c:pt>
                  <c:pt idx="2">
                    <c:v>F7</c:v>
                  </c:pt>
                  <c:pt idx="3">
                    <c:v>F8</c:v>
                  </c:pt>
                  <c:pt idx="4">
                    <c:v>F9</c:v>
                  </c:pt>
                  <c:pt idx="5">
                    <c:v>F1</c:v>
                  </c:pt>
                  <c:pt idx="6">
                    <c:v>F3</c:v>
                  </c:pt>
                  <c:pt idx="7">
                    <c:v>F2</c:v>
                  </c:pt>
                  <c:pt idx="8">
                    <c:v>F4</c:v>
                  </c:pt>
                  <c:pt idx="9">
                    <c:v>F10</c:v>
                  </c:pt>
                  <c:pt idx="10">
                    <c:v>F5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737-4F56-8F6A-03BABDBA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825920"/>
        <c:axId val="807826248"/>
      </c:scatterChart>
      <c:valAx>
        <c:axId val="8078259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crossAx val="807826248"/>
        <c:crosses val="autoZero"/>
        <c:crossBetween val="midCat"/>
      </c:valAx>
      <c:valAx>
        <c:axId val="8078262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0" sourceLinked="1"/>
        <c:majorTickMark val="none"/>
        <c:minorTickMark val="none"/>
        <c:tickLblPos val="nextTo"/>
        <c:crossAx val="80782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36284</xdr:colOff>
      <xdr:row>1</xdr:row>
      <xdr:rowOff>25397</xdr:rowOff>
    </xdr:from>
    <xdr:to>
      <xdr:col>29</xdr:col>
      <xdr:colOff>816427</xdr:colOff>
      <xdr:row>33</xdr:row>
      <xdr:rowOff>174172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1A92A0-68AB-4487-B59E-708429005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21770</xdr:colOff>
      <xdr:row>35</xdr:row>
      <xdr:rowOff>32658</xdr:rowOff>
    </xdr:from>
    <xdr:to>
      <xdr:col>16</xdr:col>
      <xdr:colOff>615042</xdr:colOff>
      <xdr:row>61</xdr:row>
      <xdr:rowOff>138249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A573F5-6F53-4660-9CE0-89D92D31D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399" y="7336972"/>
          <a:ext cx="5578929" cy="5221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370114</xdr:colOff>
      <xdr:row>35</xdr:row>
      <xdr:rowOff>97971</xdr:rowOff>
    </xdr:from>
    <xdr:to>
      <xdr:col>23</xdr:col>
      <xdr:colOff>443048</xdr:colOff>
      <xdr:row>61</xdr:row>
      <xdr:rowOff>180702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AA025E0-DE3A-4266-BB5B-8A812476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3228" y="7402285"/>
          <a:ext cx="4133306" cy="5199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642257</xdr:colOff>
      <xdr:row>52</xdr:row>
      <xdr:rowOff>76200</xdr:rowOff>
    </xdr:from>
    <xdr:to>
      <xdr:col>16</xdr:col>
      <xdr:colOff>533400</xdr:colOff>
      <xdr:row>55</xdr:row>
      <xdr:rowOff>119743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18B6DFD-A5C4-4CA2-A5AF-94E7A4D2BAF8}"/>
            </a:ext>
          </a:extLst>
        </xdr:cNvPr>
        <xdr:cNvSpPr/>
      </xdr:nvSpPr>
      <xdr:spPr>
        <a:xfrm>
          <a:off x="10700657" y="10733314"/>
          <a:ext cx="1426029" cy="6313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163286</xdr:colOff>
      <xdr:row>49</xdr:row>
      <xdr:rowOff>21771</xdr:rowOff>
    </xdr:from>
    <xdr:to>
      <xdr:col>23</xdr:col>
      <xdr:colOff>239486</xdr:colOff>
      <xdr:row>52</xdr:row>
      <xdr:rowOff>65315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29794B-592E-444A-86AC-02825E7E6D7E}"/>
            </a:ext>
          </a:extLst>
        </xdr:cNvPr>
        <xdr:cNvSpPr/>
      </xdr:nvSpPr>
      <xdr:spPr>
        <a:xfrm>
          <a:off x="15816943" y="10091057"/>
          <a:ext cx="1426029" cy="6313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2051-C9B9-4073-B7D7-383B6CB9E596}">
  <sheetPr>
    <pageSetUpPr fitToPage="1"/>
  </sheetPr>
  <dimension ref="A1:AV37"/>
  <sheetViews>
    <sheetView zoomScale="70" zoomScaleNormal="70" workbookViewId="0">
      <selection activeCell="A6" sqref="A6"/>
    </sheetView>
  </sheetViews>
  <sheetFormatPr defaultRowHeight="15.6" x14ac:dyDescent="0.3"/>
  <cols>
    <col min="1" max="1" width="18.3984375" style="1" bestFit="1" customWidth="1"/>
    <col min="2" max="3" width="8.796875" style="1"/>
    <col min="4" max="4" width="9.19921875" style="1" bestFit="1" customWidth="1"/>
    <col min="5" max="5" width="8.796875" style="1"/>
    <col min="6" max="6" width="11.5" style="1" customWidth="1"/>
    <col min="7" max="7" width="12.09765625" style="1" bestFit="1" customWidth="1"/>
    <col min="8" max="9" width="8.796875" style="1"/>
    <col min="10" max="10" width="9.796875" style="1" bestFit="1" customWidth="1"/>
    <col min="11" max="14" width="8.796875" style="1"/>
    <col min="15" max="15" width="2.3984375" style="1" customWidth="1"/>
    <col min="16" max="18" width="8.796875" style="1"/>
    <col min="19" max="19" width="12.296875" style="1" customWidth="1"/>
    <col min="20" max="20" width="14.3984375" style="1" customWidth="1"/>
    <col min="21" max="24" width="8.796875" style="1"/>
    <col min="25" max="25" width="2.69921875" style="1" bestFit="1" customWidth="1"/>
    <col min="26" max="26" width="4" style="1" bestFit="1" customWidth="1"/>
    <col min="27" max="27" width="11.09765625" style="1" bestFit="1" customWidth="1"/>
    <col min="28" max="28" width="2.69921875" style="1" bestFit="1" customWidth="1"/>
    <col min="29" max="29" width="4" style="1" bestFit="1" customWidth="1"/>
    <col min="30" max="30" width="11.09765625" style="1" bestFit="1" customWidth="1"/>
    <col min="31" max="37" width="8.796875" style="1"/>
    <col min="38" max="38" width="5.3984375" style="1" bestFit="1" customWidth="1"/>
    <col min="39" max="39" width="3" style="1" bestFit="1" customWidth="1"/>
    <col min="40" max="41" width="11.09765625" style="1" bestFit="1" customWidth="1"/>
    <col min="42" max="42" width="8.796875" style="1"/>
    <col min="43" max="43" width="2.69921875" style="1" bestFit="1" customWidth="1"/>
    <col min="44" max="44" width="4" style="1" bestFit="1" customWidth="1"/>
    <col min="45" max="45" width="11.09765625" style="1" bestFit="1" customWidth="1"/>
    <col min="46" max="46" width="2.69921875" style="1" bestFit="1" customWidth="1"/>
    <col min="47" max="47" width="4" style="1" bestFit="1" customWidth="1"/>
    <col min="48" max="48" width="11.09765625" style="1" bestFit="1" customWidth="1"/>
    <col min="49" max="16384" width="8.796875" style="1"/>
  </cols>
  <sheetData>
    <row r="1" spans="2:48" ht="16.2" thickBot="1" x14ac:dyDescent="0.35"/>
    <row r="2" spans="2:48" ht="16.2" thickBot="1" x14ac:dyDescent="0.35">
      <c r="C2" s="98" t="s">
        <v>21</v>
      </c>
      <c r="D2" s="98"/>
      <c r="E2" s="98"/>
      <c r="P2" s="84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6"/>
    </row>
    <row r="3" spans="2:48" ht="28.2" thickBot="1" x14ac:dyDescent="0.35">
      <c r="B3" s="55" t="s">
        <v>29</v>
      </c>
      <c r="C3" s="69" t="s">
        <v>22</v>
      </c>
      <c r="D3" s="70" t="s">
        <v>20</v>
      </c>
      <c r="E3" s="70" t="s">
        <v>7</v>
      </c>
      <c r="F3" s="70" t="s">
        <v>8</v>
      </c>
      <c r="G3" s="70" t="s">
        <v>9</v>
      </c>
      <c r="H3" s="70" t="s">
        <v>10</v>
      </c>
      <c r="I3" s="70" t="s">
        <v>11</v>
      </c>
      <c r="J3" s="70" t="s">
        <v>12</v>
      </c>
      <c r="K3" s="70" t="s">
        <v>13</v>
      </c>
      <c r="L3" s="70" t="s">
        <v>14</v>
      </c>
      <c r="M3" s="70" t="s">
        <v>15</v>
      </c>
      <c r="N3" s="71" t="s">
        <v>16</v>
      </c>
      <c r="P3" s="8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8"/>
      <c r="AL3" s="69" t="s">
        <v>22</v>
      </c>
      <c r="AM3" s="70" t="s">
        <v>29</v>
      </c>
      <c r="AN3" s="70" t="s">
        <v>30</v>
      </c>
      <c r="AO3" s="71" t="s">
        <v>31</v>
      </c>
      <c r="AQ3" s="69" t="s">
        <v>29</v>
      </c>
      <c r="AR3" s="70"/>
      <c r="AS3" s="70" t="s">
        <v>30</v>
      </c>
      <c r="AT3" s="70" t="s">
        <v>29</v>
      </c>
      <c r="AU3" s="70"/>
      <c r="AV3" s="71" t="s">
        <v>31</v>
      </c>
    </row>
    <row r="4" spans="2:48" ht="16.2" thickBot="1" x14ac:dyDescent="0.35">
      <c r="B4" s="43">
        <v>1</v>
      </c>
      <c r="C4" s="34" t="s">
        <v>20</v>
      </c>
      <c r="D4" s="41">
        <v>0</v>
      </c>
      <c r="E4" s="27">
        <v>5.73</v>
      </c>
      <c r="F4" s="27">
        <v>9.5</v>
      </c>
      <c r="G4" s="27">
        <v>12.35</v>
      </c>
      <c r="H4" s="27">
        <v>15.4</v>
      </c>
      <c r="I4" s="27">
        <v>3.37</v>
      </c>
      <c r="J4" s="27">
        <v>3.6</v>
      </c>
      <c r="K4" s="27">
        <v>9.23</v>
      </c>
      <c r="L4" s="27">
        <v>7.13</v>
      </c>
      <c r="M4" s="27">
        <v>5.67</v>
      </c>
      <c r="N4" s="36">
        <v>4.13</v>
      </c>
      <c r="P4" s="8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8"/>
      <c r="AL4" s="78" t="str">
        <f t="shared" ref="AL4:AL15" si="0">E18</f>
        <v>DC</v>
      </c>
      <c r="AM4" s="64">
        <f t="shared" ref="AM4:AM15" si="1">F18</f>
        <v>1</v>
      </c>
      <c r="AN4" s="63">
        <f t="shared" ref="AN4:AN15" si="2">VLOOKUP(AM4,$AQ$4:$AS$14,3)</f>
        <v>41.18186</v>
      </c>
      <c r="AO4" s="67">
        <f t="shared" ref="AO4:AO15" si="3">VLOOKUP(AM4,$AT$4:$AV$14,3)</f>
        <v>-8.6633999999999993</v>
      </c>
      <c r="AQ4" s="72">
        <v>1</v>
      </c>
      <c r="AR4" s="62" t="s">
        <v>20</v>
      </c>
      <c r="AS4" s="65">
        <v>41.18186</v>
      </c>
      <c r="AT4" s="75">
        <v>1</v>
      </c>
      <c r="AU4" s="62" t="s">
        <v>20</v>
      </c>
      <c r="AV4" s="82">
        <v>-8.6633999999999993</v>
      </c>
    </row>
    <row r="5" spans="2:48" ht="16.2" thickBot="1" x14ac:dyDescent="0.35">
      <c r="B5" s="44">
        <v>2</v>
      </c>
      <c r="C5" s="34" t="s">
        <v>7</v>
      </c>
      <c r="D5" s="40">
        <v>5.73</v>
      </c>
      <c r="E5" s="28">
        <v>0</v>
      </c>
      <c r="F5" s="28">
        <v>4.05</v>
      </c>
      <c r="G5" s="28">
        <v>7.16</v>
      </c>
      <c r="H5" s="28">
        <v>4.0599999999999996</v>
      </c>
      <c r="I5" s="28">
        <v>5.7</v>
      </c>
      <c r="J5" s="28">
        <v>3.7</v>
      </c>
      <c r="K5" s="28">
        <v>9.6</v>
      </c>
      <c r="L5" s="28">
        <v>6.5</v>
      </c>
      <c r="M5" s="28">
        <v>5.13</v>
      </c>
      <c r="N5" s="37">
        <v>5.43</v>
      </c>
      <c r="P5" s="8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8"/>
      <c r="AL5" s="78" t="str">
        <f t="shared" si="0"/>
        <v>F6</v>
      </c>
      <c r="AM5" s="64">
        <f t="shared" si="1"/>
        <v>7</v>
      </c>
      <c r="AN5" s="63">
        <f t="shared" si="2"/>
        <v>41.191569999999999</v>
      </c>
      <c r="AO5" s="67">
        <f t="shared" si="3"/>
        <v>-8.6576000000000004</v>
      </c>
      <c r="AQ5" s="73">
        <v>2</v>
      </c>
      <c r="AR5" s="62" t="s">
        <v>7</v>
      </c>
      <c r="AS5" s="66">
        <v>41.215600000000002</v>
      </c>
      <c r="AT5" s="76">
        <v>2</v>
      </c>
      <c r="AU5" s="62" t="s">
        <v>7</v>
      </c>
      <c r="AV5" s="83">
        <v>-8.6758299999999995</v>
      </c>
    </row>
    <row r="6" spans="2:48" ht="16.2" thickBot="1" x14ac:dyDescent="0.35">
      <c r="B6" s="44">
        <v>3</v>
      </c>
      <c r="C6" s="34" t="s">
        <v>8</v>
      </c>
      <c r="D6" s="41">
        <v>9.5</v>
      </c>
      <c r="E6" s="27">
        <v>4.05</v>
      </c>
      <c r="F6" s="27">
        <v>0</v>
      </c>
      <c r="G6" s="27">
        <v>5.3</v>
      </c>
      <c r="H6" s="27">
        <v>3.4</v>
      </c>
      <c r="I6" s="27">
        <v>5.7</v>
      </c>
      <c r="J6" s="27">
        <v>7.5</v>
      </c>
      <c r="K6" s="27">
        <v>14.33</v>
      </c>
      <c r="L6" s="27">
        <v>9.16</v>
      </c>
      <c r="M6" s="27">
        <v>8.26</v>
      </c>
      <c r="N6" s="36">
        <v>5.25</v>
      </c>
      <c r="P6" s="8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8"/>
      <c r="AL6" s="78" t="str">
        <f t="shared" si="0"/>
        <v>F7</v>
      </c>
      <c r="AM6" s="64">
        <f t="shared" si="1"/>
        <v>8</v>
      </c>
      <c r="AN6" s="63">
        <f t="shared" si="2"/>
        <v>41.198360000000001</v>
      </c>
      <c r="AO6" s="67">
        <f t="shared" si="3"/>
        <v>-8.6114800000000002</v>
      </c>
      <c r="AQ6" s="72">
        <v>3</v>
      </c>
      <c r="AR6" s="62" t="s">
        <v>8</v>
      </c>
      <c r="AS6" s="65">
        <v>41.22437</v>
      </c>
      <c r="AT6" s="75">
        <v>3</v>
      </c>
      <c r="AU6" s="62" t="s">
        <v>8</v>
      </c>
      <c r="AV6" s="82">
        <v>-8.6978799999999996</v>
      </c>
    </row>
    <row r="7" spans="2:48" ht="16.2" thickBot="1" x14ac:dyDescent="0.35">
      <c r="B7" s="44">
        <v>4</v>
      </c>
      <c r="C7" s="34" t="s">
        <v>9</v>
      </c>
      <c r="D7" s="40">
        <v>12.35</v>
      </c>
      <c r="E7" s="28">
        <v>7.16</v>
      </c>
      <c r="F7" s="28">
        <v>5.3</v>
      </c>
      <c r="G7" s="28">
        <v>0</v>
      </c>
      <c r="H7" s="28">
        <v>7.6</v>
      </c>
      <c r="I7" s="28">
        <v>11.16</v>
      </c>
      <c r="J7" s="28">
        <v>11.3</v>
      </c>
      <c r="K7" s="28">
        <v>17.86</v>
      </c>
      <c r="L7" s="28">
        <v>13.93</v>
      </c>
      <c r="M7" s="28">
        <v>12.6</v>
      </c>
      <c r="N7" s="37">
        <v>10.53</v>
      </c>
      <c r="P7" s="8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8"/>
      <c r="AL7" s="78" t="str">
        <f t="shared" si="0"/>
        <v>F8</v>
      </c>
      <c r="AM7" s="64">
        <f t="shared" si="1"/>
        <v>9</v>
      </c>
      <c r="AN7" s="63">
        <f t="shared" si="2"/>
        <v>41.202460000000002</v>
      </c>
      <c r="AO7" s="67">
        <f t="shared" si="3"/>
        <v>-8.6321200000000005</v>
      </c>
      <c r="AQ7" s="73">
        <v>4</v>
      </c>
      <c r="AR7" s="62" t="s">
        <v>9</v>
      </c>
      <c r="AS7" s="66">
        <v>41.252279999999999</v>
      </c>
      <c r="AT7" s="76">
        <v>4</v>
      </c>
      <c r="AU7" s="62" t="s">
        <v>9</v>
      </c>
      <c r="AV7" s="83">
        <v>-8.7051300000000005</v>
      </c>
    </row>
    <row r="8" spans="2:48" ht="16.2" thickBot="1" x14ac:dyDescent="0.35">
      <c r="B8" s="44">
        <v>5</v>
      </c>
      <c r="C8" s="34" t="s">
        <v>10</v>
      </c>
      <c r="D8" s="41">
        <v>15.4</v>
      </c>
      <c r="E8" s="27">
        <v>4.0599999999999996</v>
      </c>
      <c r="F8" s="27">
        <v>3.4</v>
      </c>
      <c r="G8" s="27">
        <v>7.6</v>
      </c>
      <c r="H8" s="27">
        <v>0</v>
      </c>
      <c r="I8" s="27">
        <v>3.56</v>
      </c>
      <c r="J8" s="27">
        <v>5.26</v>
      </c>
      <c r="K8" s="27">
        <v>12.23</v>
      </c>
      <c r="L8" s="27">
        <v>8.76</v>
      </c>
      <c r="M8" s="27">
        <v>7.33</v>
      </c>
      <c r="N8" s="36">
        <v>3.05</v>
      </c>
      <c r="P8" s="8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8"/>
      <c r="AL8" s="78" t="str">
        <f t="shared" si="0"/>
        <v>F9</v>
      </c>
      <c r="AM8" s="64">
        <f t="shared" si="1"/>
        <v>10</v>
      </c>
      <c r="AN8" s="63">
        <f t="shared" si="2"/>
        <v>41.203009999999999</v>
      </c>
      <c r="AO8" s="67">
        <f t="shared" si="3"/>
        <v>-8.6398799999999998</v>
      </c>
      <c r="AQ8" s="72">
        <v>5</v>
      </c>
      <c r="AR8" s="62" t="s">
        <v>10</v>
      </c>
      <c r="AS8" s="65">
        <v>41.194420000000001</v>
      </c>
      <c r="AT8" s="75">
        <v>5</v>
      </c>
      <c r="AU8" s="62" t="s">
        <v>10</v>
      </c>
      <c r="AV8" s="82">
        <v>-8.6973299999999991</v>
      </c>
    </row>
    <row r="9" spans="2:48" ht="16.2" thickBot="1" x14ac:dyDescent="0.35">
      <c r="B9" s="44">
        <v>6</v>
      </c>
      <c r="C9" s="34" t="s">
        <v>11</v>
      </c>
      <c r="D9" s="40">
        <v>3.37</v>
      </c>
      <c r="E9" s="28">
        <v>5.7</v>
      </c>
      <c r="F9" s="28">
        <v>5.7</v>
      </c>
      <c r="G9" s="28">
        <v>11.16</v>
      </c>
      <c r="H9" s="28">
        <v>3.56</v>
      </c>
      <c r="I9" s="28">
        <v>0</v>
      </c>
      <c r="J9" s="28">
        <v>3.6</v>
      </c>
      <c r="K9" s="28">
        <v>10.8</v>
      </c>
      <c r="L9" s="28">
        <v>7.53</v>
      </c>
      <c r="M9" s="28">
        <v>6.43</v>
      </c>
      <c r="N9" s="37">
        <v>1.8</v>
      </c>
      <c r="P9" s="8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8"/>
      <c r="AL9" s="78" t="str">
        <f t="shared" si="0"/>
        <v>F1</v>
      </c>
      <c r="AM9" s="64">
        <f t="shared" si="1"/>
        <v>2</v>
      </c>
      <c r="AN9" s="63">
        <f t="shared" si="2"/>
        <v>41.215600000000002</v>
      </c>
      <c r="AO9" s="67">
        <f t="shared" si="3"/>
        <v>-8.6758299999999995</v>
      </c>
      <c r="AQ9" s="73">
        <v>6</v>
      </c>
      <c r="AR9" s="62" t="s">
        <v>11</v>
      </c>
      <c r="AS9" s="66">
        <v>41.186509999999998</v>
      </c>
      <c r="AT9" s="76">
        <v>6</v>
      </c>
      <c r="AU9" s="62" t="s">
        <v>11</v>
      </c>
      <c r="AV9" s="83">
        <v>-8.6799400000000002</v>
      </c>
    </row>
    <row r="10" spans="2:48" ht="16.2" thickBot="1" x14ac:dyDescent="0.35">
      <c r="B10" s="44">
        <v>7</v>
      </c>
      <c r="C10" s="34" t="s">
        <v>12</v>
      </c>
      <c r="D10" s="41">
        <v>3.6</v>
      </c>
      <c r="E10" s="27">
        <v>3.7</v>
      </c>
      <c r="F10" s="27">
        <v>7.5</v>
      </c>
      <c r="G10" s="27">
        <v>11.3</v>
      </c>
      <c r="H10" s="27">
        <v>5.26</v>
      </c>
      <c r="I10" s="27">
        <v>3.6</v>
      </c>
      <c r="J10" s="27">
        <v>0</v>
      </c>
      <c r="K10" s="27">
        <v>6.53</v>
      </c>
      <c r="L10" s="27">
        <v>4.63</v>
      </c>
      <c r="M10" s="27">
        <v>4.63</v>
      </c>
      <c r="N10" s="36">
        <v>3.96</v>
      </c>
      <c r="P10" s="8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8"/>
      <c r="AL10" s="78" t="str">
        <f t="shared" si="0"/>
        <v>F3</v>
      </c>
      <c r="AM10" s="64">
        <f t="shared" si="1"/>
        <v>4</v>
      </c>
      <c r="AN10" s="63">
        <f t="shared" si="2"/>
        <v>41.252279999999999</v>
      </c>
      <c r="AO10" s="67">
        <f t="shared" si="3"/>
        <v>-8.7051300000000005</v>
      </c>
      <c r="AQ10" s="72">
        <v>7</v>
      </c>
      <c r="AR10" s="62" t="s">
        <v>12</v>
      </c>
      <c r="AS10" s="65">
        <v>41.191569999999999</v>
      </c>
      <c r="AT10" s="75">
        <v>7</v>
      </c>
      <c r="AU10" s="62" t="s">
        <v>12</v>
      </c>
      <c r="AV10" s="82">
        <v>-8.6576000000000004</v>
      </c>
    </row>
    <row r="11" spans="2:48" ht="16.2" thickBot="1" x14ac:dyDescent="0.35">
      <c r="B11" s="44">
        <v>8</v>
      </c>
      <c r="C11" s="34" t="s">
        <v>13</v>
      </c>
      <c r="D11" s="40">
        <v>9.23</v>
      </c>
      <c r="E11" s="28">
        <v>9.6</v>
      </c>
      <c r="F11" s="28">
        <v>14.33</v>
      </c>
      <c r="G11" s="28">
        <v>17.86</v>
      </c>
      <c r="H11" s="28">
        <v>12.23</v>
      </c>
      <c r="I11" s="28">
        <v>10.8</v>
      </c>
      <c r="J11" s="28">
        <v>6.53</v>
      </c>
      <c r="K11" s="28">
        <v>0</v>
      </c>
      <c r="L11" s="28">
        <v>3.65</v>
      </c>
      <c r="M11" s="28">
        <v>3.9</v>
      </c>
      <c r="N11" s="37">
        <v>10.1</v>
      </c>
      <c r="P11" s="8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8"/>
      <c r="AL11" s="78" t="str">
        <f t="shared" si="0"/>
        <v>F2</v>
      </c>
      <c r="AM11" s="64">
        <f t="shared" si="1"/>
        <v>3</v>
      </c>
      <c r="AN11" s="63">
        <f t="shared" si="2"/>
        <v>41.22437</v>
      </c>
      <c r="AO11" s="67">
        <f t="shared" si="3"/>
        <v>-8.6978799999999996</v>
      </c>
      <c r="AQ11" s="73">
        <v>8</v>
      </c>
      <c r="AR11" s="62" t="s">
        <v>13</v>
      </c>
      <c r="AS11" s="66">
        <v>41.198360000000001</v>
      </c>
      <c r="AT11" s="76">
        <v>8</v>
      </c>
      <c r="AU11" s="62" t="s">
        <v>13</v>
      </c>
      <c r="AV11" s="83">
        <v>-8.6114800000000002</v>
      </c>
    </row>
    <row r="12" spans="2:48" ht="16.2" thickBot="1" x14ac:dyDescent="0.35">
      <c r="B12" s="44">
        <v>9</v>
      </c>
      <c r="C12" s="34" t="s">
        <v>14</v>
      </c>
      <c r="D12" s="41">
        <v>7.13</v>
      </c>
      <c r="E12" s="27">
        <v>6.5</v>
      </c>
      <c r="F12" s="27">
        <v>9.16</v>
      </c>
      <c r="G12" s="27">
        <v>13.93</v>
      </c>
      <c r="H12" s="27">
        <v>8.76</v>
      </c>
      <c r="I12" s="27">
        <v>7.53</v>
      </c>
      <c r="J12" s="27">
        <v>4.63</v>
      </c>
      <c r="K12" s="27">
        <v>3.65</v>
      </c>
      <c r="L12" s="27">
        <v>0</v>
      </c>
      <c r="M12" s="27">
        <v>1.26</v>
      </c>
      <c r="N12" s="36">
        <v>8.16</v>
      </c>
      <c r="P12" s="8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8"/>
      <c r="AL12" s="78" t="str">
        <f t="shared" si="0"/>
        <v>F4</v>
      </c>
      <c r="AM12" s="64">
        <f t="shared" si="1"/>
        <v>5</v>
      </c>
      <c r="AN12" s="63">
        <f t="shared" si="2"/>
        <v>41.194420000000001</v>
      </c>
      <c r="AO12" s="67">
        <f t="shared" si="3"/>
        <v>-8.6973299999999991</v>
      </c>
      <c r="AQ12" s="72">
        <v>9</v>
      </c>
      <c r="AR12" s="62" t="s">
        <v>14</v>
      </c>
      <c r="AS12" s="65">
        <v>41.202460000000002</v>
      </c>
      <c r="AT12" s="75">
        <v>9</v>
      </c>
      <c r="AU12" s="62" t="s">
        <v>14</v>
      </c>
      <c r="AV12" s="82">
        <v>-8.6321200000000005</v>
      </c>
    </row>
    <row r="13" spans="2:48" ht="16.2" thickBot="1" x14ac:dyDescent="0.35">
      <c r="B13" s="44">
        <v>10</v>
      </c>
      <c r="C13" s="34" t="s">
        <v>15</v>
      </c>
      <c r="D13" s="40">
        <v>5.67</v>
      </c>
      <c r="E13" s="28">
        <v>5.13</v>
      </c>
      <c r="F13" s="28">
        <v>8.26</v>
      </c>
      <c r="G13" s="28">
        <v>12.6</v>
      </c>
      <c r="H13" s="28">
        <v>7.33</v>
      </c>
      <c r="I13" s="28">
        <v>6.43</v>
      </c>
      <c r="J13" s="28">
        <v>4.63</v>
      </c>
      <c r="K13" s="28">
        <v>3.9</v>
      </c>
      <c r="L13" s="28">
        <v>1.26</v>
      </c>
      <c r="M13" s="28">
        <v>0</v>
      </c>
      <c r="N13" s="37">
        <v>5.93</v>
      </c>
      <c r="P13" s="8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8"/>
      <c r="AL13" s="78" t="str">
        <f t="shared" si="0"/>
        <v>F10</v>
      </c>
      <c r="AM13" s="64">
        <f t="shared" si="1"/>
        <v>11</v>
      </c>
      <c r="AN13" s="63">
        <f t="shared" si="2"/>
        <v>41.189279999999997</v>
      </c>
      <c r="AO13" s="67">
        <f t="shared" si="3"/>
        <v>-8.6865500000000004</v>
      </c>
      <c r="AQ13" s="73">
        <v>10</v>
      </c>
      <c r="AR13" s="62" t="s">
        <v>15</v>
      </c>
      <c r="AS13" s="66">
        <v>41.203009999999999</v>
      </c>
      <c r="AT13" s="76">
        <v>10</v>
      </c>
      <c r="AU13" s="62" t="s">
        <v>15</v>
      </c>
      <c r="AV13" s="83">
        <v>-8.6398799999999998</v>
      </c>
    </row>
    <row r="14" spans="2:48" ht="16.2" thickBot="1" x14ac:dyDescent="0.35">
      <c r="B14" s="45">
        <v>11</v>
      </c>
      <c r="C14" s="35" t="s">
        <v>16</v>
      </c>
      <c r="D14" s="42">
        <v>4.13</v>
      </c>
      <c r="E14" s="38">
        <v>5.43</v>
      </c>
      <c r="F14" s="38">
        <v>5.25</v>
      </c>
      <c r="G14" s="38">
        <v>10.53</v>
      </c>
      <c r="H14" s="38">
        <v>3.05</v>
      </c>
      <c r="I14" s="38">
        <v>1.8</v>
      </c>
      <c r="J14" s="38">
        <v>3.96</v>
      </c>
      <c r="K14" s="38">
        <v>10.1</v>
      </c>
      <c r="L14" s="38">
        <v>8.16</v>
      </c>
      <c r="M14" s="38">
        <v>5.93</v>
      </c>
      <c r="N14" s="39">
        <v>0</v>
      </c>
      <c r="P14" s="8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8"/>
      <c r="AL14" s="78" t="str">
        <f t="shared" si="0"/>
        <v>F5</v>
      </c>
      <c r="AM14" s="64">
        <f t="shared" si="1"/>
        <v>6</v>
      </c>
      <c r="AN14" s="63">
        <f t="shared" si="2"/>
        <v>41.186509999999998</v>
      </c>
      <c r="AO14" s="67">
        <f t="shared" si="3"/>
        <v>-8.6799400000000002</v>
      </c>
      <c r="AQ14" s="74">
        <v>11</v>
      </c>
      <c r="AR14" s="68" t="s">
        <v>16</v>
      </c>
      <c r="AS14" s="61">
        <v>41.189279999999997</v>
      </c>
      <c r="AT14" s="77">
        <v>11</v>
      </c>
      <c r="AU14" s="68" t="s">
        <v>16</v>
      </c>
      <c r="AV14" s="60">
        <v>-8.6865500000000004</v>
      </c>
    </row>
    <row r="15" spans="2:48" ht="16.2" thickBot="1" x14ac:dyDescent="0.35">
      <c r="P15" s="8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8"/>
      <c r="AL15" s="79" t="str">
        <f t="shared" si="0"/>
        <v>DC</v>
      </c>
      <c r="AM15" s="80">
        <f t="shared" si="1"/>
        <v>1</v>
      </c>
      <c r="AN15" s="81">
        <f t="shared" si="2"/>
        <v>41.18186</v>
      </c>
      <c r="AO15" s="59">
        <f t="shared" si="3"/>
        <v>-8.6633999999999993</v>
      </c>
    </row>
    <row r="16" spans="2:48" ht="16.2" thickBot="1" x14ac:dyDescent="0.35">
      <c r="P16" s="8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8"/>
    </row>
    <row r="17" spans="1:30" ht="16.2" thickBot="1" x14ac:dyDescent="0.35">
      <c r="E17" s="46" t="s">
        <v>22</v>
      </c>
      <c r="F17" s="47" t="s">
        <v>29</v>
      </c>
      <c r="G17" s="47" t="s">
        <v>23</v>
      </c>
      <c r="H17" s="48" t="s">
        <v>24</v>
      </c>
      <c r="J17" s="94" t="s">
        <v>27</v>
      </c>
      <c r="K17" s="94"/>
      <c r="L17" s="94"/>
      <c r="P17" s="8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8"/>
    </row>
    <row r="18" spans="1:30" ht="16.2" thickBot="1" x14ac:dyDescent="0.35">
      <c r="E18" s="32" t="str">
        <f>VLOOKUP(F18,$B$4:$C$14,2)</f>
        <v>DC</v>
      </c>
      <c r="F18" s="49">
        <v>1</v>
      </c>
      <c r="G18" s="57" cm="1">
        <f t="array" ref="G18">INDEX($D$4:$N$14,F19,F18)</f>
        <v>3.6</v>
      </c>
      <c r="H18" s="29">
        <v>1</v>
      </c>
      <c r="K18" s="55" t="s">
        <v>29</v>
      </c>
      <c r="P18" s="8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8"/>
    </row>
    <row r="19" spans="1:30" ht="16.2" thickBot="1" x14ac:dyDescent="0.35">
      <c r="E19" s="32" t="str">
        <f>VLOOKUP(F19,$B$4:$C$14,2)</f>
        <v>F6</v>
      </c>
      <c r="F19" s="49">
        <v>7</v>
      </c>
      <c r="G19" s="57" cm="1">
        <f t="array" ref="G19">INDEX($D$4:$N$14,F20,F19)</f>
        <v>6.53</v>
      </c>
      <c r="H19" s="29">
        <v>2</v>
      </c>
      <c r="J19" s="53" t="s">
        <v>25</v>
      </c>
      <c r="K19" s="56">
        <f>F29</f>
        <v>1</v>
      </c>
      <c r="L19" s="19">
        <f>IF(F18=K19,1,0)</f>
        <v>1</v>
      </c>
      <c r="P19" s="8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8"/>
    </row>
    <row r="20" spans="1:30" x14ac:dyDescent="0.3">
      <c r="E20" s="32" t="str">
        <f t="shared" ref="E20:E27" si="4">VLOOKUP(F20,$B$4:$C$14,2)</f>
        <v>F7</v>
      </c>
      <c r="F20" s="49">
        <v>8</v>
      </c>
      <c r="G20" s="57" cm="1">
        <f t="array" ref="G20">INDEX($D$4:$N$14,F21,F20)</f>
        <v>3.65</v>
      </c>
      <c r="H20" s="29">
        <v>3</v>
      </c>
      <c r="P20" s="8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8"/>
    </row>
    <row r="21" spans="1:30" x14ac:dyDescent="0.3">
      <c r="E21" s="32" t="str">
        <f t="shared" si="4"/>
        <v>F8</v>
      </c>
      <c r="F21" s="49">
        <v>9</v>
      </c>
      <c r="G21" s="57" cm="1">
        <f t="array" ref="G21">INDEX($D$4:$N$14,F22,F21)</f>
        <v>1.26</v>
      </c>
      <c r="H21" s="29">
        <v>4</v>
      </c>
      <c r="P21" s="8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8"/>
    </row>
    <row r="22" spans="1:30" x14ac:dyDescent="0.3">
      <c r="E22" s="32" t="str">
        <f t="shared" si="4"/>
        <v>F9</v>
      </c>
      <c r="F22" s="49">
        <v>10</v>
      </c>
      <c r="G22" s="57" cm="1">
        <f t="array" ref="G22">INDEX($D$4:$N$14,F23,F22)</f>
        <v>5.13</v>
      </c>
      <c r="H22" s="29">
        <v>5</v>
      </c>
      <c r="P22" s="8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8"/>
    </row>
    <row r="23" spans="1:30" x14ac:dyDescent="0.3">
      <c r="E23" s="32" t="str">
        <f t="shared" si="4"/>
        <v>F1</v>
      </c>
      <c r="F23" s="49">
        <v>2</v>
      </c>
      <c r="G23" s="57" cm="1">
        <f t="array" ref="G23">INDEX($D$4:$N$14,F24,F23)</f>
        <v>7.16</v>
      </c>
      <c r="H23" s="29">
        <v>6</v>
      </c>
      <c r="P23" s="8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8"/>
    </row>
    <row r="24" spans="1:30" x14ac:dyDescent="0.3">
      <c r="E24" s="32" t="str">
        <f t="shared" si="4"/>
        <v>F3</v>
      </c>
      <c r="F24" s="49">
        <v>4</v>
      </c>
      <c r="G24" s="57" cm="1">
        <f t="array" ref="G24">INDEX($D$4:$N$14,F25,F24)</f>
        <v>5.3</v>
      </c>
      <c r="H24" s="29">
        <v>7</v>
      </c>
      <c r="P24" s="8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8"/>
    </row>
    <row r="25" spans="1:30" x14ac:dyDescent="0.3">
      <c r="E25" s="32" t="str">
        <f t="shared" si="4"/>
        <v>F2</v>
      </c>
      <c r="F25" s="49">
        <v>3</v>
      </c>
      <c r="G25" s="57" cm="1">
        <f t="array" ref="G25">INDEX($D$4:$N$14,F26,F25)</f>
        <v>3.4</v>
      </c>
      <c r="H25" s="29">
        <v>8</v>
      </c>
      <c r="P25" s="8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8"/>
    </row>
    <row r="26" spans="1:30" x14ac:dyDescent="0.3">
      <c r="E26" s="32" t="str">
        <f t="shared" si="4"/>
        <v>F4</v>
      </c>
      <c r="F26" s="49">
        <v>5</v>
      </c>
      <c r="G26" s="57" cm="1">
        <f t="array" ref="G26">INDEX($D$4:$N$14,F27,F26)</f>
        <v>3.05</v>
      </c>
      <c r="H26" s="29">
        <v>9</v>
      </c>
      <c r="P26" s="8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8"/>
    </row>
    <row r="27" spans="1:30" x14ac:dyDescent="0.3">
      <c r="E27" s="32" t="str">
        <f t="shared" si="4"/>
        <v>F10</v>
      </c>
      <c r="F27" s="49">
        <v>11</v>
      </c>
      <c r="G27" s="57" cm="1">
        <f t="array" ref="G27">INDEX($D$4:$N$14,F28,F27)</f>
        <v>1.8</v>
      </c>
      <c r="H27" s="29">
        <v>10</v>
      </c>
      <c r="P27" s="8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8"/>
    </row>
    <row r="28" spans="1:30" ht="16.2" thickBot="1" x14ac:dyDescent="0.35">
      <c r="E28" s="33" t="str">
        <f>VLOOKUP(F28,$B$4:$C$14,2)</f>
        <v>F5</v>
      </c>
      <c r="F28" s="50">
        <v>6</v>
      </c>
      <c r="G28" s="58" cm="1">
        <f t="array" ref="G28">INDEX($D$4:$N$14,F29,F28)</f>
        <v>3.37</v>
      </c>
      <c r="H28" s="30">
        <v>11</v>
      </c>
      <c r="P28" s="8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8"/>
    </row>
    <row r="29" spans="1:30" ht="16.2" thickBot="1" x14ac:dyDescent="0.35">
      <c r="A29" s="94" t="s">
        <v>28</v>
      </c>
      <c r="B29" s="94"/>
      <c r="C29" s="94"/>
      <c r="D29" s="95"/>
      <c r="E29" s="33" t="str">
        <f>VLOOKUP(F29,$B$4:$C$14,2)</f>
        <v>DC</v>
      </c>
      <c r="F29" s="51">
        <v>1</v>
      </c>
      <c r="P29" s="8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8"/>
    </row>
    <row r="30" spans="1:30" ht="16.2" thickBot="1" x14ac:dyDescent="0.35">
      <c r="P30" s="8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8"/>
    </row>
    <row r="31" spans="1:30" ht="16.2" thickBot="1" x14ac:dyDescent="0.35">
      <c r="A31" s="53" t="s">
        <v>32</v>
      </c>
      <c r="B31" s="31">
        <v>2.5</v>
      </c>
      <c r="E31" s="96" t="s">
        <v>26</v>
      </c>
      <c r="F31" s="97"/>
      <c r="G31" s="93">
        <f>SUM(G18:G28)</f>
        <v>44.249999999999993</v>
      </c>
      <c r="P31" s="8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8"/>
    </row>
    <row r="32" spans="1:30" ht="16.2" thickBot="1" x14ac:dyDescent="0.35">
      <c r="P32" s="8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8"/>
    </row>
    <row r="33" spans="1:30" ht="16.2" thickBot="1" x14ac:dyDescent="0.35">
      <c r="A33" s="53" t="s">
        <v>33</v>
      </c>
      <c r="B33" s="19">
        <v>65</v>
      </c>
      <c r="E33" s="96" t="s">
        <v>34</v>
      </c>
      <c r="F33" s="97"/>
      <c r="G33" s="54">
        <f>G31*B31</f>
        <v>110.62499999999999</v>
      </c>
      <c r="P33" s="8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8"/>
    </row>
    <row r="34" spans="1:30" ht="16.2" thickBot="1" x14ac:dyDescent="0.35">
      <c r="P34" s="89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90"/>
    </row>
    <row r="35" spans="1:30" ht="16.2" thickBot="1" x14ac:dyDescent="0.35">
      <c r="E35" s="96" t="s">
        <v>35</v>
      </c>
      <c r="F35" s="97"/>
      <c r="G35" s="54">
        <f>22*G33</f>
        <v>2433.7499999999995</v>
      </c>
    </row>
    <row r="36" spans="1:30" ht="16.2" thickBot="1" x14ac:dyDescent="0.35"/>
    <row r="37" spans="1:30" ht="16.2" thickBot="1" x14ac:dyDescent="0.35">
      <c r="E37" s="96" t="s">
        <v>36</v>
      </c>
      <c r="F37" s="97"/>
      <c r="G37" s="54">
        <f>253*G33</f>
        <v>27988.124999999996</v>
      </c>
    </row>
  </sheetData>
  <mergeCells count="7">
    <mergeCell ref="J17:L17"/>
    <mergeCell ref="A29:D29"/>
    <mergeCell ref="E35:F35"/>
    <mergeCell ref="E37:F37"/>
    <mergeCell ref="C2:E2"/>
    <mergeCell ref="E31:F31"/>
    <mergeCell ref="E33:F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66" orientation="landscape" r:id="rId1"/>
  <headerFooter>
    <oddHeader>&amp;C&amp;"Times New Roman,Negrito"Appendix A - Solving with Excel - &amp;A</oddHeader>
    <oddFooter>&amp;R&amp;"Times New Roman,Negrito"&amp;10Page 18/21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C7E9-1025-49A9-9FC1-92D3A94E902C}">
  <sheetPr>
    <pageSetUpPr fitToPage="1"/>
  </sheetPr>
  <dimension ref="A1:Z37"/>
  <sheetViews>
    <sheetView showFormulas="1" zoomScaleNormal="100" zoomScalePageLayoutView="50" workbookViewId="0"/>
  </sheetViews>
  <sheetFormatPr defaultRowHeight="15.6" x14ac:dyDescent="0.3"/>
  <cols>
    <col min="1" max="1" width="9.296875" style="1" bestFit="1" customWidth="1"/>
    <col min="2" max="2" width="2.19921875" style="1" bestFit="1" customWidth="1"/>
    <col min="3" max="3" width="2.796875" style="1" bestFit="1" customWidth="1"/>
    <col min="4" max="4" width="9.19921875" style="1" bestFit="1" customWidth="1"/>
    <col min="5" max="5" width="12.8984375" style="1" bestFit="1" customWidth="1"/>
    <col min="6" max="6" width="11.5" style="1" customWidth="1"/>
    <col min="7" max="7" width="15.296875" style="1" bestFit="1" customWidth="1"/>
    <col min="8" max="9" width="8.796875" style="1"/>
    <col min="10" max="10" width="9.796875" style="1" bestFit="1" customWidth="1"/>
    <col min="11" max="14" width="8.796875" style="1"/>
    <col min="15" max="15" width="2.3984375" style="1" customWidth="1"/>
    <col min="16" max="16" width="5.3984375" style="1" bestFit="1" customWidth="1"/>
    <col min="17" max="17" width="3.3984375" style="1" bestFit="1" customWidth="1"/>
    <col min="18" max="18" width="12.09765625" style="1" bestFit="1" customWidth="1"/>
    <col min="19" max="19" width="11.796875" style="1" bestFit="1" customWidth="1"/>
    <col min="20" max="20" width="2.8984375" style="1" customWidth="1"/>
    <col min="21" max="21" width="2.69921875" style="1" bestFit="1" customWidth="1"/>
    <col min="22" max="22" width="4" style="1" bestFit="1" customWidth="1"/>
    <col min="23" max="23" width="11.09765625" style="1" bestFit="1" customWidth="1"/>
    <col min="24" max="24" width="2.69921875" style="1" bestFit="1" customWidth="1"/>
    <col min="25" max="25" width="4" style="1" bestFit="1" customWidth="1"/>
    <col min="26" max="26" width="11.09765625" style="1" bestFit="1" customWidth="1"/>
    <col min="27" max="16384" width="8.796875" style="1"/>
  </cols>
  <sheetData>
    <row r="1" spans="2:26" x14ac:dyDescent="0.3">
      <c r="P1" s="99" t="s">
        <v>37</v>
      </c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2:26" ht="16.2" thickBot="1" x14ac:dyDescent="0.35">
      <c r="C2" s="98" t="s">
        <v>21</v>
      </c>
      <c r="D2" s="98"/>
      <c r="E2" s="98"/>
    </row>
    <row r="3" spans="2:26" ht="55.8" thickBot="1" x14ac:dyDescent="0.35">
      <c r="B3" s="92" t="s">
        <v>29</v>
      </c>
      <c r="C3" s="69" t="s">
        <v>22</v>
      </c>
      <c r="D3" s="70" t="s">
        <v>20</v>
      </c>
      <c r="E3" s="70" t="s">
        <v>7</v>
      </c>
      <c r="F3" s="70" t="s">
        <v>8</v>
      </c>
      <c r="G3" s="70" t="s">
        <v>9</v>
      </c>
      <c r="H3" s="70" t="s">
        <v>10</v>
      </c>
      <c r="I3" s="70" t="s">
        <v>11</v>
      </c>
      <c r="J3" s="70" t="s">
        <v>12</v>
      </c>
      <c r="K3" s="70" t="s">
        <v>13</v>
      </c>
      <c r="L3" s="70" t="s">
        <v>14</v>
      </c>
      <c r="M3" s="70" t="s">
        <v>15</v>
      </c>
      <c r="N3" s="71" t="s">
        <v>16</v>
      </c>
      <c r="P3" s="69" t="s">
        <v>22</v>
      </c>
      <c r="Q3" s="70" t="s">
        <v>29</v>
      </c>
      <c r="R3" s="70" t="s">
        <v>30</v>
      </c>
      <c r="S3" s="71" t="s">
        <v>31</v>
      </c>
      <c r="U3" s="69" t="s">
        <v>29</v>
      </c>
      <c r="V3" s="70"/>
      <c r="W3" s="70" t="s">
        <v>30</v>
      </c>
      <c r="X3" s="70" t="s">
        <v>29</v>
      </c>
      <c r="Y3" s="70"/>
      <c r="Z3" s="71" t="s">
        <v>31</v>
      </c>
    </row>
    <row r="4" spans="2:26" ht="28.2" thickBot="1" x14ac:dyDescent="0.35">
      <c r="B4" s="43">
        <v>1</v>
      </c>
      <c r="C4" s="34" t="s">
        <v>20</v>
      </c>
      <c r="D4" s="41">
        <v>0</v>
      </c>
      <c r="E4" s="27">
        <v>5.73</v>
      </c>
      <c r="F4" s="27">
        <v>9.5</v>
      </c>
      <c r="G4" s="27">
        <v>12.35</v>
      </c>
      <c r="H4" s="27">
        <v>15.4</v>
      </c>
      <c r="I4" s="27">
        <v>3.37</v>
      </c>
      <c r="J4" s="27">
        <v>3.6</v>
      </c>
      <c r="K4" s="27">
        <v>9.23</v>
      </c>
      <c r="L4" s="27">
        <v>7.13</v>
      </c>
      <c r="M4" s="27">
        <v>5.67</v>
      </c>
      <c r="N4" s="36">
        <v>4.13</v>
      </c>
      <c r="P4" s="78" t="str">
        <f t="shared" ref="P4:P15" si="0">E18</f>
        <v>DC</v>
      </c>
      <c r="Q4" s="64">
        <f t="shared" ref="Q4:Q15" si="1">F18</f>
        <v>1</v>
      </c>
      <c r="R4" s="63">
        <f t="shared" ref="R4:R15" si="2">VLOOKUP(Q4,$U$4:$W$14,3)</f>
        <v>41.18186</v>
      </c>
      <c r="S4" s="67">
        <f t="shared" ref="S4:S15" si="3">VLOOKUP(Q4,$X$4:$Z$14,3)</f>
        <v>-8.6633999999999993</v>
      </c>
      <c r="U4" s="72">
        <v>1</v>
      </c>
      <c r="V4" s="62" t="s">
        <v>20</v>
      </c>
      <c r="W4" s="65">
        <v>41.18186</v>
      </c>
      <c r="X4" s="75">
        <v>1</v>
      </c>
      <c r="Y4" s="62" t="s">
        <v>20</v>
      </c>
      <c r="Z4" s="82">
        <v>-8.6633999999999993</v>
      </c>
    </row>
    <row r="5" spans="2:26" ht="16.2" thickBot="1" x14ac:dyDescent="0.35">
      <c r="B5" s="44">
        <v>2</v>
      </c>
      <c r="C5" s="34" t="s">
        <v>7</v>
      </c>
      <c r="D5" s="40">
        <v>5.73</v>
      </c>
      <c r="E5" s="28">
        <v>0</v>
      </c>
      <c r="F5" s="28">
        <v>4.05</v>
      </c>
      <c r="G5" s="28">
        <v>7.16</v>
      </c>
      <c r="H5" s="28">
        <v>4.0599999999999996</v>
      </c>
      <c r="I5" s="28">
        <v>5.7</v>
      </c>
      <c r="J5" s="28">
        <v>3.7</v>
      </c>
      <c r="K5" s="28">
        <v>9.6</v>
      </c>
      <c r="L5" s="28">
        <v>6.5</v>
      </c>
      <c r="M5" s="28">
        <v>5.13</v>
      </c>
      <c r="N5" s="37">
        <v>5.43</v>
      </c>
      <c r="P5" s="78" t="str">
        <f t="shared" si="0"/>
        <v>F6</v>
      </c>
      <c r="Q5" s="64">
        <f t="shared" si="1"/>
        <v>7</v>
      </c>
      <c r="R5" s="63">
        <f t="shared" si="2"/>
        <v>41.191569999999999</v>
      </c>
      <c r="S5" s="67">
        <f t="shared" si="3"/>
        <v>-8.6576000000000004</v>
      </c>
      <c r="U5" s="73">
        <v>2</v>
      </c>
      <c r="V5" s="62" t="s">
        <v>7</v>
      </c>
      <c r="W5" s="66">
        <v>41.215600000000002</v>
      </c>
      <c r="X5" s="76">
        <v>2</v>
      </c>
      <c r="Y5" s="62" t="s">
        <v>7</v>
      </c>
      <c r="Z5" s="83">
        <v>-8.6758299999999995</v>
      </c>
    </row>
    <row r="6" spans="2:26" ht="16.2" thickBot="1" x14ac:dyDescent="0.35">
      <c r="B6" s="44">
        <v>3</v>
      </c>
      <c r="C6" s="34" t="s">
        <v>8</v>
      </c>
      <c r="D6" s="41">
        <v>9.5</v>
      </c>
      <c r="E6" s="27">
        <v>4.05</v>
      </c>
      <c r="F6" s="27">
        <v>0</v>
      </c>
      <c r="G6" s="27">
        <v>5.3</v>
      </c>
      <c r="H6" s="27">
        <v>3.4</v>
      </c>
      <c r="I6" s="27">
        <v>5.7</v>
      </c>
      <c r="J6" s="27">
        <v>7.5</v>
      </c>
      <c r="K6" s="27">
        <v>14.33</v>
      </c>
      <c r="L6" s="27">
        <v>9.16</v>
      </c>
      <c r="M6" s="27">
        <v>8.26</v>
      </c>
      <c r="N6" s="36">
        <v>5.25</v>
      </c>
      <c r="P6" s="78" t="str">
        <f t="shared" si="0"/>
        <v>F7</v>
      </c>
      <c r="Q6" s="64">
        <f t="shared" si="1"/>
        <v>8</v>
      </c>
      <c r="R6" s="63">
        <f t="shared" si="2"/>
        <v>41.198360000000001</v>
      </c>
      <c r="S6" s="67">
        <f t="shared" si="3"/>
        <v>-8.6114800000000002</v>
      </c>
      <c r="U6" s="72">
        <v>3</v>
      </c>
      <c r="V6" s="62" t="s">
        <v>8</v>
      </c>
      <c r="W6" s="65">
        <v>41.22437</v>
      </c>
      <c r="X6" s="75">
        <v>3</v>
      </c>
      <c r="Y6" s="62" t="s">
        <v>8</v>
      </c>
      <c r="Z6" s="82">
        <v>-8.6978799999999996</v>
      </c>
    </row>
    <row r="7" spans="2:26" ht="16.2" thickBot="1" x14ac:dyDescent="0.35">
      <c r="B7" s="44">
        <v>4</v>
      </c>
      <c r="C7" s="34" t="s">
        <v>9</v>
      </c>
      <c r="D7" s="40">
        <v>12.35</v>
      </c>
      <c r="E7" s="28">
        <v>7.16</v>
      </c>
      <c r="F7" s="28">
        <v>5.3</v>
      </c>
      <c r="G7" s="28">
        <v>0</v>
      </c>
      <c r="H7" s="28">
        <v>7.6</v>
      </c>
      <c r="I7" s="28">
        <v>11.16</v>
      </c>
      <c r="J7" s="28">
        <v>11.3</v>
      </c>
      <c r="K7" s="28">
        <v>17.86</v>
      </c>
      <c r="L7" s="28">
        <v>13.93</v>
      </c>
      <c r="M7" s="28">
        <v>12.6</v>
      </c>
      <c r="N7" s="37">
        <v>10.53</v>
      </c>
      <c r="P7" s="78" t="str">
        <f t="shared" si="0"/>
        <v>F8</v>
      </c>
      <c r="Q7" s="64">
        <f t="shared" si="1"/>
        <v>9</v>
      </c>
      <c r="R7" s="63">
        <f t="shared" si="2"/>
        <v>41.202460000000002</v>
      </c>
      <c r="S7" s="67">
        <f t="shared" si="3"/>
        <v>-8.6321200000000005</v>
      </c>
      <c r="U7" s="73">
        <v>4</v>
      </c>
      <c r="V7" s="62" t="s">
        <v>9</v>
      </c>
      <c r="W7" s="66">
        <v>41.252279999999999</v>
      </c>
      <c r="X7" s="76">
        <v>4</v>
      </c>
      <c r="Y7" s="62" t="s">
        <v>9</v>
      </c>
      <c r="Z7" s="83">
        <v>-8.7051300000000005</v>
      </c>
    </row>
    <row r="8" spans="2:26" ht="16.2" thickBot="1" x14ac:dyDescent="0.35">
      <c r="B8" s="44">
        <v>5</v>
      </c>
      <c r="C8" s="34" t="s">
        <v>10</v>
      </c>
      <c r="D8" s="41">
        <v>15.4</v>
      </c>
      <c r="E8" s="27">
        <v>4.0599999999999996</v>
      </c>
      <c r="F8" s="27">
        <v>3.4</v>
      </c>
      <c r="G8" s="27">
        <v>7.6</v>
      </c>
      <c r="H8" s="27">
        <v>0</v>
      </c>
      <c r="I8" s="27">
        <v>3.56</v>
      </c>
      <c r="J8" s="27">
        <v>5.26</v>
      </c>
      <c r="K8" s="27">
        <v>12.23</v>
      </c>
      <c r="L8" s="27">
        <v>8.76</v>
      </c>
      <c r="M8" s="27">
        <v>7.33</v>
      </c>
      <c r="N8" s="36">
        <v>3.05</v>
      </c>
      <c r="P8" s="78" t="str">
        <f t="shared" si="0"/>
        <v>F9</v>
      </c>
      <c r="Q8" s="64">
        <f t="shared" si="1"/>
        <v>10</v>
      </c>
      <c r="R8" s="63">
        <f t="shared" si="2"/>
        <v>41.203009999999999</v>
      </c>
      <c r="S8" s="67">
        <f t="shared" si="3"/>
        <v>-8.6398799999999998</v>
      </c>
      <c r="U8" s="72">
        <v>5</v>
      </c>
      <c r="V8" s="62" t="s">
        <v>10</v>
      </c>
      <c r="W8" s="65">
        <v>41.194420000000001</v>
      </c>
      <c r="X8" s="75">
        <v>5</v>
      </c>
      <c r="Y8" s="62" t="s">
        <v>10</v>
      </c>
      <c r="Z8" s="82">
        <v>-8.6973299999999991</v>
      </c>
    </row>
    <row r="9" spans="2:26" ht="16.2" thickBot="1" x14ac:dyDescent="0.35">
      <c r="B9" s="44">
        <v>6</v>
      </c>
      <c r="C9" s="34" t="s">
        <v>11</v>
      </c>
      <c r="D9" s="40">
        <v>3.37</v>
      </c>
      <c r="E9" s="28">
        <v>5.7</v>
      </c>
      <c r="F9" s="28">
        <v>5.7</v>
      </c>
      <c r="G9" s="28">
        <v>11.16</v>
      </c>
      <c r="H9" s="28">
        <v>3.56</v>
      </c>
      <c r="I9" s="28">
        <v>0</v>
      </c>
      <c r="J9" s="28">
        <v>3.6</v>
      </c>
      <c r="K9" s="28">
        <v>10.8</v>
      </c>
      <c r="L9" s="28">
        <v>7.53</v>
      </c>
      <c r="M9" s="28">
        <v>6.43</v>
      </c>
      <c r="N9" s="37">
        <v>1.8</v>
      </c>
      <c r="P9" s="78" t="str">
        <f t="shared" si="0"/>
        <v>F1</v>
      </c>
      <c r="Q9" s="64">
        <f t="shared" si="1"/>
        <v>2</v>
      </c>
      <c r="R9" s="63">
        <f t="shared" si="2"/>
        <v>41.215600000000002</v>
      </c>
      <c r="S9" s="67">
        <f t="shared" si="3"/>
        <v>-8.6758299999999995</v>
      </c>
      <c r="U9" s="73">
        <v>6</v>
      </c>
      <c r="V9" s="62" t="s">
        <v>11</v>
      </c>
      <c r="W9" s="66">
        <v>41.186509999999998</v>
      </c>
      <c r="X9" s="76">
        <v>6</v>
      </c>
      <c r="Y9" s="62" t="s">
        <v>11</v>
      </c>
      <c r="Z9" s="83">
        <v>-8.6799400000000002</v>
      </c>
    </row>
    <row r="10" spans="2:26" ht="16.2" thickBot="1" x14ac:dyDescent="0.35">
      <c r="B10" s="44">
        <v>7</v>
      </c>
      <c r="C10" s="34" t="s">
        <v>12</v>
      </c>
      <c r="D10" s="41">
        <v>3.6</v>
      </c>
      <c r="E10" s="27">
        <v>3.7</v>
      </c>
      <c r="F10" s="27">
        <v>7.5</v>
      </c>
      <c r="G10" s="27">
        <v>11.3</v>
      </c>
      <c r="H10" s="27">
        <v>5.26</v>
      </c>
      <c r="I10" s="27">
        <v>3.6</v>
      </c>
      <c r="J10" s="27">
        <v>0</v>
      </c>
      <c r="K10" s="27">
        <v>6.53</v>
      </c>
      <c r="L10" s="27">
        <v>4.63</v>
      </c>
      <c r="M10" s="27">
        <v>4.63</v>
      </c>
      <c r="N10" s="36">
        <v>3.96</v>
      </c>
      <c r="P10" s="78" t="str">
        <f t="shared" si="0"/>
        <v>F3</v>
      </c>
      <c r="Q10" s="64">
        <f t="shared" si="1"/>
        <v>4</v>
      </c>
      <c r="R10" s="63">
        <f t="shared" si="2"/>
        <v>41.252279999999999</v>
      </c>
      <c r="S10" s="67">
        <f t="shared" si="3"/>
        <v>-8.7051300000000005</v>
      </c>
      <c r="U10" s="72">
        <v>7</v>
      </c>
      <c r="V10" s="62" t="s">
        <v>12</v>
      </c>
      <c r="W10" s="65">
        <v>41.191569999999999</v>
      </c>
      <c r="X10" s="75">
        <v>7</v>
      </c>
      <c r="Y10" s="62" t="s">
        <v>12</v>
      </c>
      <c r="Z10" s="82">
        <v>-8.6576000000000004</v>
      </c>
    </row>
    <row r="11" spans="2:26" ht="16.2" thickBot="1" x14ac:dyDescent="0.35">
      <c r="B11" s="44">
        <v>8</v>
      </c>
      <c r="C11" s="34" t="s">
        <v>13</v>
      </c>
      <c r="D11" s="40">
        <v>9.23</v>
      </c>
      <c r="E11" s="28">
        <v>9.6</v>
      </c>
      <c r="F11" s="28">
        <v>14.33</v>
      </c>
      <c r="G11" s="28">
        <v>17.86</v>
      </c>
      <c r="H11" s="28">
        <v>12.23</v>
      </c>
      <c r="I11" s="28">
        <v>10.8</v>
      </c>
      <c r="J11" s="28">
        <v>6.53</v>
      </c>
      <c r="K11" s="28">
        <v>0</v>
      </c>
      <c r="L11" s="28">
        <v>3.65</v>
      </c>
      <c r="M11" s="28">
        <v>3.9</v>
      </c>
      <c r="N11" s="37">
        <v>10.1</v>
      </c>
      <c r="P11" s="78" t="str">
        <f t="shared" si="0"/>
        <v>F2</v>
      </c>
      <c r="Q11" s="64">
        <f t="shared" si="1"/>
        <v>3</v>
      </c>
      <c r="R11" s="63">
        <f t="shared" si="2"/>
        <v>41.22437</v>
      </c>
      <c r="S11" s="67">
        <f t="shared" si="3"/>
        <v>-8.6978799999999996</v>
      </c>
      <c r="U11" s="73">
        <v>8</v>
      </c>
      <c r="V11" s="62" t="s">
        <v>13</v>
      </c>
      <c r="W11" s="66">
        <v>41.198360000000001</v>
      </c>
      <c r="X11" s="76">
        <v>8</v>
      </c>
      <c r="Y11" s="62" t="s">
        <v>13</v>
      </c>
      <c r="Z11" s="83">
        <v>-8.6114800000000002</v>
      </c>
    </row>
    <row r="12" spans="2:26" ht="16.2" thickBot="1" x14ac:dyDescent="0.35">
      <c r="B12" s="44">
        <v>9</v>
      </c>
      <c r="C12" s="34" t="s">
        <v>14</v>
      </c>
      <c r="D12" s="41">
        <v>7.13</v>
      </c>
      <c r="E12" s="27">
        <v>6.5</v>
      </c>
      <c r="F12" s="27">
        <v>9.16</v>
      </c>
      <c r="G12" s="27">
        <v>13.93</v>
      </c>
      <c r="H12" s="27">
        <v>8.76</v>
      </c>
      <c r="I12" s="27">
        <v>7.53</v>
      </c>
      <c r="J12" s="27">
        <v>4.63</v>
      </c>
      <c r="K12" s="27">
        <v>3.65</v>
      </c>
      <c r="L12" s="27">
        <v>0</v>
      </c>
      <c r="M12" s="27">
        <v>1.26</v>
      </c>
      <c r="N12" s="36">
        <v>8.16</v>
      </c>
      <c r="P12" s="78" t="str">
        <f t="shared" si="0"/>
        <v>F4</v>
      </c>
      <c r="Q12" s="64">
        <f t="shared" si="1"/>
        <v>5</v>
      </c>
      <c r="R12" s="63">
        <f t="shared" si="2"/>
        <v>41.194420000000001</v>
      </c>
      <c r="S12" s="67">
        <f t="shared" si="3"/>
        <v>-8.6973299999999991</v>
      </c>
      <c r="U12" s="72">
        <v>9</v>
      </c>
      <c r="V12" s="62" t="s">
        <v>14</v>
      </c>
      <c r="W12" s="65">
        <v>41.202460000000002</v>
      </c>
      <c r="X12" s="75">
        <v>9</v>
      </c>
      <c r="Y12" s="62" t="s">
        <v>14</v>
      </c>
      <c r="Z12" s="82">
        <v>-8.6321200000000005</v>
      </c>
    </row>
    <row r="13" spans="2:26" ht="16.2" thickBot="1" x14ac:dyDescent="0.35">
      <c r="B13" s="44">
        <v>10</v>
      </c>
      <c r="C13" s="34" t="s">
        <v>15</v>
      </c>
      <c r="D13" s="40">
        <v>5.67</v>
      </c>
      <c r="E13" s="28">
        <v>5.13</v>
      </c>
      <c r="F13" s="28">
        <v>8.26</v>
      </c>
      <c r="G13" s="28">
        <v>12.6</v>
      </c>
      <c r="H13" s="28">
        <v>7.33</v>
      </c>
      <c r="I13" s="28">
        <v>6.43</v>
      </c>
      <c r="J13" s="28">
        <v>4.63</v>
      </c>
      <c r="K13" s="28">
        <v>3.9</v>
      </c>
      <c r="L13" s="28">
        <v>1.26</v>
      </c>
      <c r="M13" s="28">
        <v>0</v>
      </c>
      <c r="N13" s="37">
        <v>5.93</v>
      </c>
      <c r="P13" s="78" t="str">
        <f t="shared" si="0"/>
        <v>F10</v>
      </c>
      <c r="Q13" s="64">
        <f t="shared" si="1"/>
        <v>11</v>
      </c>
      <c r="R13" s="63">
        <f t="shared" si="2"/>
        <v>41.189279999999997</v>
      </c>
      <c r="S13" s="67">
        <f t="shared" si="3"/>
        <v>-8.6865500000000004</v>
      </c>
      <c r="U13" s="73">
        <v>10</v>
      </c>
      <c r="V13" s="62" t="s">
        <v>15</v>
      </c>
      <c r="W13" s="66">
        <v>41.203009999999999</v>
      </c>
      <c r="X13" s="76">
        <v>10</v>
      </c>
      <c r="Y13" s="62" t="s">
        <v>15</v>
      </c>
      <c r="Z13" s="83">
        <v>-8.6398799999999998</v>
      </c>
    </row>
    <row r="14" spans="2:26" ht="28.2" thickBot="1" x14ac:dyDescent="0.35">
      <c r="B14" s="45">
        <v>11</v>
      </c>
      <c r="C14" s="35" t="s">
        <v>16</v>
      </c>
      <c r="D14" s="42">
        <v>4.13</v>
      </c>
      <c r="E14" s="38">
        <v>5.43</v>
      </c>
      <c r="F14" s="38">
        <v>5.25</v>
      </c>
      <c r="G14" s="38">
        <v>10.53</v>
      </c>
      <c r="H14" s="38">
        <v>3.05</v>
      </c>
      <c r="I14" s="38">
        <v>1.8</v>
      </c>
      <c r="J14" s="38">
        <v>3.96</v>
      </c>
      <c r="K14" s="38">
        <v>10.1</v>
      </c>
      <c r="L14" s="38">
        <v>8.16</v>
      </c>
      <c r="M14" s="38">
        <v>5.93</v>
      </c>
      <c r="N14" s="39">
        <v>0</v>
      </c>
      <c r="P14" s="78" t="str">
        <f t="shared" si="0"/>
        <v>F5</v>
      </c>
      <c r="Q14" s="64">
        <f t="shared" si="1"/>
        <v>6</v>
      </c>
      <c r="R14" s="63">
        <f t="shared" si="2"/>
        <v>41.186509999999998</v>
      </c>
      <c r="S14" s="67">
        <f t="shared" si="3"/>
        <v>-8.6799400000000002</v>
      </c>
      <c r="U14" s="74">
        <v>11</v>
      </c>
      <c r="V14" s="68" t="s">
        <v>16</v>
      </c>
      <c r="W14" s="61">
        <v>41.189279999999997</v>
      </c>
      <c r="X14" s="77">
        <v>11</v>
      </c>
      <c r="Y14" s="68" t="s">
        <v>16</v>
      </c>
      <c r="Z14" s="60">
        <v>-8.6865500000000004</v>
      </c>
    </row>
    <row r="15" spans="2:26" ht="16.2" thickBot="1" x14ac:dyDescent="0.35">
      <c r="P15" s="79" t="str">
        <f t="shared" si="0"/>
        <v>DC</v>
      </c>
      <c r="Q15" s="80">
        <f t="shared" si="1"/>
        <v>1</v>
      </c>
      <c r="R15" s="81">
        <f t="shared" si="2"/>
        <v>41.18186</v>
      </c>
      <c r="S15" s="59">
        <f t="shared" si="3"/>
        <v>-8.6633999999999993</v>
      </c>
    </row>
    <row r="16" spans="2:26" ht="16.2" thickBot="1" x14ac:dyDescent="0.35"/>
    <row r="17" spans="1:12" ht="16.2" thickBot="1" x14ac:dyDescent="0.35">
      <c r="E17" s="46" t="s">
        <v>22</v>
      </c>
      <c r="F17" s="47" t="s">
        <v>29</v>
      </c>
      <c r="G17" s="47" t="s">
        <v>23</v>
      </c>
      <c r="H17" s="48" t="s">
        <v>24</v>
      </c>
      <c r="J17" s="94" t="s">
        <v>27</v>
      </c>
      <c r="K17" s="94"/>
      <c r="L17" s="94"/>
    </row>
    <row r="18" spans="1:12" ht="16.2" thickBot="1" x14ac:dyDescent="0.35">
      <c r="E18" s="32" t="str">
        <f>VLOOKUP(F18,$B$4:$C$14,2)</f>
        <v>DC</v>
      </c>
      <c r="F18" s="49">
        <v>1</v>
      </c>
      <c r="G18" s="57" cm="1">
        <f t="array" ref="G18">INDEX($D$4:$N$14,F19,F18)</f>
        <v>3.6</v>
      </c>
      <c r="H18" s="29">
        <v>1</v>
      </c>
      <c r="K18" s="92" t="s">
        <v>29</v>
      </c>
    </row>
    <row r="19" spans="1:12" ht="16.2" thickBot="1" x14ac:dyDescent="0.35">
      <c r="E19" s="32" t="str">
        <f t="shared" ref="E19:E27" si="4">VLOOKUP(F19,$B$4:$C$14,2)</f>
        <v>F6</v>
      </c>
      <c r="F19" s="49">
        <v>7</v>
      </c>
      <c r="G19" s="57" cm="1">
        <f t="array" ref="G19">INDEX($D$4:$N$14,F20,F19)</f>
        <v>6.53</v>
      </c>
      <c r="H19" s="29">
        <v>2</v>
      </c>
      <c r="J19" s="53" t="s">
        <v>25</v>
      </c>
      <c r="K19" s="91">
        <f>F29</f>
        <v>1</v>
      </c>
      <c r="L19" s="19">
        <f>IF(F18=K19,1,0)</f>
        <v>1</v>
      </c>
    </row>
    <row r="20" spans="1:12" x14ac:dyDescent="0.3">
      <c r="E20" s="32" t="str">
        <f t="shared" si="4"/>
        <v>F7</v>
      </c>
      <c r="F20" s="49">
        <v>8</v>
      </c>
      <c r="G20" s="57" cm="1">
        <f t="array" ref="G20">INDEX($D$4:$N$14,F21,F20)</f>
        <v>3.65</v>
      </c>
      <c r="H20" s="29">
        <v>3</v>
      </c>
    </row>
    <row r="21" spans="1:12" x14ac:dyDescent="0.3">
      <c r="E21" s="32" t="str">
        <f t="shared" si="4"/>
        <v>F8</v>
      </c>
      <c r="F21" s="49">
        <v>9</v>
      </c>
      <c r="G21" s="57" cm="1">
        <f t="array" ref="G21">INDEX($D$4:$N$14,F22,F21)</f>
        <v>1.26</v>
      </c>
      <c r="H21" s="29">
        <v>4</v>
      </c>
    </row>
    <row r="22" spans="1:12" x14ac:dyDescent="0.3">
      <c r="E22" s="32" t="str">
        <f t="shared" si="4"/>
        <v>F9</v>
      </c>
      <c r="F22" s="49">
        <v>10</v>
      </c>
      <c r="G22" s="57" cm="1">
        <f t="array" ref="G22">INDEX($D$4:$N$14,F23,F22)</f>
        <v>5.13</v>
      </c>
      <c r="H22" s="29">
        <v>5</v>
      </c>
    </row>
    <row r="23" spans="1:12" x14ac:dyDescent="0.3">
      <c r="E23" s="32" t="str">
        <f t="shared" si="4"/>
        <v>F1</v>
      </c>
      <c r="F23" s="49">
        <v>2</v>
      </c>
      <c r="G23" s="57" cm="1">
        <f t="array" ref="G23">INDEX($D$4:$N$14,F24,F23)</f>
        <v>7.16</v>
      </c>
      <c r="H23" s="29">
        <v>6</v>
      </c>
    </row>
    <row r="24" spans="1:12" x14ac:dyDescent="0.3">
      <c r="E24" s="32" t="str">
        <f t="shared" si="4"/>
        <v>F3</v>
      </c>
      <c r="F24" s="49">
        <v>4</v>
      </c>
      <c r="G24" s="57" cm="1">
        <f t="array" ref="G24">INDEX($D$4:$N$14,F25,F24)</f>
        <v>5.3</v>
      </c>
      <c r="H24" s="29">
        <v>7</v>
      </c>
    </row>
    <row r="25" spans="1:12" x14ac:dyDescent="0.3">
      <c r="E25" s="32" t="str">
        <f t="shared" si="4"/>
        <v>F2</v>
      </c>
      <c r="F25" s="49">
        <v>3</v>
      </c>
      <c r="G25" s="57" cm="1">
        <f t="array" ref="G25">INDEX($D$4:$N$14,F26,F25)</f>
        <v>3.4</v>
      </c>
      <c r="H25" s="29">
        <v>8</v>
      </c>
    </row>
    <row r="26" spans="1:12" x14ac:dyDescent="0.3">
      <c r="E26" s="32" t="str">
        <f t="shared" si="4"/>
        <v>F4</v>
      </c>
      <c r="F26" s="49">
        <v>5</v>
      </c>
      <c r="G26" s="57" cm="1">
        <f t="array" ref="G26">INDEX($D$4:$N$14,F27,F26)</f>
        <v>3.05</v>
      </c>
      <c r="H26" s="29">
        <v>9</v>
      </c>
    </row>
    <row r="27" spans="1:12" x14ac:dyDescent="0.3">
      <c r="E27" s="32" t="str">
        <f t="shared" si="4"/>
        <v>F10</v>
      </c>
      <c r="F27" s="49">
        <v>11</v>
      </c>
      <c r="G27" s="57" cm="1">
        <f t="array" ref="G27">INDEX($D$4:$N$14,F28,F27)</f>
        <v>1.8</v>
      </c>
      <c r="H27" s="29">
        <v>10</v>
      </c>
    </row>
    <row r="28" spans="1:12" ht="16.2" thickBot="1" x14ac:dyDescent="0.35">
      <c r="E28" s="33" t="str">
        <f>VLOOKUP(F28,$B$4:$C$14,2)</f>
        <v>F5</v>
      </c>
      <c r="F28" s="50">
        <v>6</v>
      </c>
      <c r="G28" s="58" cm="1">
        <f t="array" ref="G28">INDEX($D$4:$N$14,F29,F28)</f>
        <v>3.37</v>
      </c>
      <c r="H28" s="30">
        <v>11</v>
      </c>
    </row>
    <row r="29" spans="1:12" ht="16.2" thickBot="1" x14ac:dyDescent="0.35">
      <c r="A29" s="94" t="s">
        <v>28</v>
      </c>
      <c r="B29" s="94"/>
      <c r="C29" s="94"/>
      <c r="D29" s="95"/>
      <c r="E29" s="33" t="str">
        <f>VLOOKUP(F29,$B$4:$C$14,2)</f>
        <v>DC</v>
      </c>
      <c r="F29" s="51">
        <v>1</v>
      </c>
    </row>
    <row r="30" spans="1:12" ht="16.2" thickBot="1" x14ac:dyDescent="0.35"/>
    <row r="31" spans="1:12" ht="16.2" thickBot="1" x14ac:dyDescent="0.35">
      <c r="A31" s="53" t="s">
        <v>32</v>
      </c>
      <c r="B31" s="31">
        <v>2.5</v>
      </c>
      <c r="E31" s="96" t="s">
        <v>26</v>
      </c>
      <c r="F31" s="97"/>
      <c r="G31" s="52">
        <f>SUM(G18:G28)</f>
        <v>44.249999999999993</v>
      </c>
    </row>
    <row r="32" spans="1:12" ht="16.2" thickBot="1" x14ac:dyDescent="0.35"/>
    <row r="33" spans="1:7" ht="16.2" thickBot="1" x14ac:dyDescent="0.35">
      <c r="A33" s="53" t="s">
        <v>33</v>
      </c>
      <c r="B33" s="19">
        <v>65</v>
      </c>
      <c r="E33" s="96" t="s">
        <v>34</v>
      </c>
      <c r="F33" s="97"/>
      <c r="G33" s="54">
        <f>G31*B31</f>
        <v>110.62499999999999</v>
      </c>
    </row>
    <row r="34" spans="1:7" ht="16.2" thickBot="1" x14ac:dyDescent="0.35"/>
    <row r="35" spans="1:7" ht="16.2" thickBot="1" x14ac:dyDescent="0.35">
      <c r="E35" s="96" t="s">
        <v>35</v>
      </c>
      <c r="F35" s="97"/>
      <c r="G35" s="54">
        <f>22*G33</f>
        <v>2433.7499999999995</v>
      </c>
    </row>
    <row r="36" spans="1:7" ht="16.2" thickBot="1" x14ac:dyDescent="0.35"/>
    <row r="37" spans="1:7" ht="16.2" thickBot="1" x14ac:dyDescent="0.35">
      <c r="E37" s="96" t="s">
        <v>36</v>
      </c>
      <c r="F37" s="97"/>
      <c r="G37" s="54">
        <f>253*G33</f>
        <v>27988.124999999996</v>
      </c>
    </row>
  </sheetData>
  <mergeCells count="8">
    <mergeCell ref="E37:F37"/>
    <mergeCell ref="P1:Z1"/>
    <mergeCell ref="C2:E2"/>
    <mergeCell ref="J17:L17"/>
    <mergeCell ref="A29:D29"/>
    <mergeCell ref="E31:F31"/>
    <mergeCell ref="E33:F33"/>
    <mergeCell ref="E35:F3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44" orientation="landscape" r:id="rId1"/>
  <headerFooter>
    <oddHeader>&amp;C&amp;"Times New Roman,Negrito"Appendix A - Solving with Excel - &amp;A</oddHeader>
    <oddFooter>&amp;R&amp;"Times New Roman,Negrito"&amp;10Page 19/21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C843-6DEF-458A-AB1A-A9FD3634FD53}">
  <sheetPr>
    <pageSetUpPr fitToPage="1"/>
  </sheetPr>
  <dimension ref="A1:H17"/>
  <sheetViews>
    <sheetView topLeftCell="C1" zoomScale="90" zoomScaleNormal="90" zoomScalePageLayoutView="150" workbookViewId="0">
      <selection activeCell="F24" sqref="F24"/>
    </sheetView>
  </sheetViews>
  <sheetFormatPr defaultColWidth="19" defaultRowHeight="15.6" x14ac:dyDescent="0.3"/>
  <cols>
    <col min="1" max="1" width="19" style="7"/>
    <col min="2" max="2" width="14" style="7" bestFit="1" customWidth="1"/>
    <col min="3" max="3" width="19.3984375" style="7" bestFit="1" customWidth="1"/>
    <col min="4" max="5" width="14.09765625" style="7" customWidth="1"/>
    <col min="6" max="6" width="22.3984375" style="7" bestFit="1" customWidth="1"/>
    <col min="7" max="7" width="14.09765625" style="7" customWidth="1"/>
    <col min="8" max="16384" width="19" style="7"/>
  </cols>
  <sheetData>
    <row r="1" spans="1:8" ht="16.2" thickBot="1" x14ac:dyDescent="0.35">
      <c r="B1" s="6"/>
    </row>
    <row r="2" spans="1:8" ht="16.2" thickBot="1" x14ac:dyDescent="0.35">
      <c r="A2" s="2"/>
      <c r="B2" s="2"/>
      <c r="C2" s="2"/>
      <c r="D2" s="2"/>
      <c r="E2" s="2"/>
      <c r="F2" s="100" t="s">
        <v>5</v>
      </c>
      <c r="G2" s="101"/>
    </row>
    <row r="3" spans="1:8" ht="16.2" thickBot="1" x14ac:dyDescent="0.35">
      <c r="A3" s="23" t="s">
        <v>29</v>
      </c>
      <c r="B3" s="23" t="s">
        <v>22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6</v>
      </c>
    </row>
    <row r="4" spans="1:8" x14ac:dyDescent="0.3">
      <c r="A4" s="8">
        <v>2</v>
      </c>
      <c r="B4" s="8" t="s">
        <v>7</v>
      </c>
      <c r="C4" s="8">
        <v>3026</v>
      </c>
      <c r="D4" s="9">
        <v>41.215600000000002</v>
      </c>
      <c r="E4" s="9">
        <v>-8.6758299999999995</v>
      </c>
      <c r="F4" s="10">
        <f>SQRT(($D$17-D4)^2+($E$17-E4)^2)</f>
        <v>1.8757963557805183E-2</v>
      </c>
      <c r="G4" s="11">
        <f>C4*F4</f>
        <v>56.761597725918485</v>
      </c>
    </row>
    <row r="5" spans="1:8" x14ac:dyDescent="0.3">
      <c r="A5" s="8">
        <v>3</v>
      </c>
      <c r="B5" s="8" t="s">
        <v>8</v>
      </c>
      <c r="C5" s="8">
        <v>11506</v>
      </c>
      <c r="D5" s="9">
        <v>41.22437</v>
      </c>
      <c r="E5" s="9">
        <v>-8.6978799999999996</v>
      </c>
      <c r="F5" s="10">
        <f t="shared" ref="F5:F14" si="0">SQRT(($D$17-D5)^2+($E$17-E5)^2)</f>
        <v>4.1436017957080615E-2</v>
      </c>
      <c r="G5" s="11">
        <f t="shared" ref="G5:G14" si="1">C5*F5</f>
        <v>476.76282261416958</v>
      </c>
    </row>
    <row r="6" spans="1:8" x14ac:dyDescent="0.3">
      <c r="A6" s="8">
        <v>4</v>
      </c>
      <c r="B6" s="8" t="s">
        <v>9</v>
      </c>
      <c r="C6" s="8">
        <v>10448</v>
      </c>
      <c r="D6" s="9">
        <v>41.252279999999999</v>
      </c>
      <c r="E6" s="9">
        <v>-8.7051300000000005</v>
      </c>
      <c r="F6" s="10">
        <f t="shared" si="0"/>
        <v>6.5671802524301659E-2</v>
      </c>
      <c r="G6" s="11">
        <f t="shared" si="1"/>
        <v>686.13899277390374</v>
      </c>
    </row>
    <row r="7" spans="1:8" x14ac:dyDescent="0.3">
      <c r="A7" s="8">
        <v>5</v>
      </c>
      <c r="B7" s="8" t="s">
        <v>10</v>
      </c>
      <c r="C7" s="8">
        <v>10453</v>
      </c>
      <c r="D7" s="9">
        <v>41.194420000000001</v>
      </c>
      <c r="E7" s="9">
        <v>-8.6973299999999991</v>
      </c>
      <c r="F7" s="10">
        <f t="shared" si="0"/>
        <v>3.4976220185960243E-2</v>
      </c>
      <c r="G7" s="11">
        <f t="shared" si="1"/>
        <v>365.6064296038424</v>
      </c>
    </row>
    <row r="8" spans="1:8" x14ac:dyDescent="0.3">
      <c r="A8" s="8">
        <v>6</v>
      </c>
      <c r="B8" s="8" t="s">
        <v>11</v>
      </c>
      <c r="C8" s="8">
        <v>14262</v>
      </c>
      <c r="D8" s="9">
        <v>41.186509999999998</v>
      </c>
      <c r="E8" s="9">
        <v>-8.6799400000000002</v>
      </c>
      <c r="F8" s="10">
        <f t="shared" si="0"/>
        <v>2.2708787326982414E-2</v>
      </c>
      <c r="G8" s="11">
        <f t="shared" si="1"/>
        <v>323.87272485742318</v>
      </c>
    </row>
    <row r="9" spans="1:8" x14ac:dyDescent="0.3">
      <c r="A9" s="8">
        <v>7</v>
      </c>
      <c r="B9" s="8" t="s">
        <v>12</v>
      </c>
      <c r="C9" s="8">
        <v>17608</v>
      </c>
      <c r="D9" s="9">
        <v>41.191569999999999</v>
      </c>
      <c r="E9" s="9">
        <v>-8.6576000000000004</v>
      </c>
      <c r="F9" s="10">
        <f t="shared" si="0"/>
        <v>1.1621993875942309E-2</v>
      </c>
      <c r="G9" s="11">
        <f t="shared" si="1"/>
        <v>204.64006816759218</v>
      </c>
    </row>
    <row r="10" spans="1:8" x14ac:dyDescent="0.3">
      <c r="A10" s="8">
        <v>8</v>
      </c>
      <c r="B10" s="8" t="s">
        <v>13</v>
      </c>
      <c r="C10" s="8">
        <v>12493</v>
      </c>
      <c r="D10" s="9">
        <v>41.198360000000001</v>
      </c>
      <c r="E10" s="9">
        <v>-8.6114800000000002</v>
      </c>
      <c r="F10" s="10">
        <f t="shared" si="0"/>
        <v>5.1772096649331252E-2</v>
      </c>
      <c r="G10" s="11">
        <f t="shared" si="1"/>
        <v>646.78880344009531</v>
      </c>
    </row>
    <row r="11" spans="1:8" x14ac:dyDescent="0.3">
      <c r="A11" s="8">
        <v>9</v>
      </c>
      <c r="B11" s="8" t="s">
        <v>14</v>
      </c>
      <c r="C11" s="8">
        <v>16449</v>
      </c>
      <c r="D11" s="9">
        <v>41.202460000000002</v>
      </c>
      <c r="E11" s="9">
        <v>-8.6321200000000005</v>
      </c>
      <c r="F11" s="10">
        <f t="shared" si="0"/>
        <v>3.102581253990596E-2</v>
      </c>
      <c r="G11" s="11">
        <f t="shared" si="1"/>
        <v>510.34359046891313</v>
      </c>
      <c r="H11" s="12"/>
    </row>
    <row r="12" spans="1:8" x14ac:dyDescent="0.3">
      <c r="A12" s="8">
        <v>10</v>
      </c>
      <c r="B12" s="8" t="s">
        <v>15</v>
      </c>
      <c r="C12" s="8">
        <v>9682</v>
      </c>
      <c r="D12" s="9">
        <v>41.203009999999999</v>
      </c>
      <c r="E12" s="9">
        <v>-8.6398799999999998</v>
      </c>
      <c r="F12" s="10">
        <f t="shared" si="0"/>
        <v>2.3290631970829579E-2</v>
      </c>
      <c r="G12" s="11">
        <f t="shared" si="1"/>
        <v>225.499898741572</v>
      </c>
    </row>
    <row r="13" spans="1:8" x14ac:dyDescent="0.3">
      <c r="A13" s="8">
        <v>11</v>
      </c>
      <c r="B13" s="8" t="s">
        <v>16</v>
      </c>
      <c r="C13" s="8">
        <v>1</v>
      </c>
      <c r="D13" s="9">
        <v>41.189279999999997</v>
      </c>
      <c r="E13" s="9">
        <v>-8.6865500000000004</v>
      </c>
      <c r="F13" s="10">
        <f t="shared" si="0"/>
        <v>2.6543034915704446E-2</v>
      </c>
      <c r="G13" s="11">
        <f t="shared" si="1"/>
        <v>2.6543034915704446E-2</v>
      </c>
    </row>
    <row r="14" spans="1:8" ht="16.2" thickBot="1" x14ac:dyDescent="0.35">
      <c r="A14" s="15">
        <v>1</v>
      </c>
      <c r="B14" s="15" t="s">
        <v>20</v>
      </c>
      <c r="C14" s="15">
        <v>16783</v>
      </c>
      <c r="D14" s="16">
        <v>41.18186</v>
      </c>
      <c r="E14" s="16">
        <v>-8.6633999999999993</v>
      </c>
      <c r="F14" s="17">
        <f t="shared" si="0"/>
        <v>1.992912813013949E-2</v>
      </c>
      <c r="G14" s="18">
        <f t="shared" si="1"/>
        <v>334.47055740813107</v>
      </c>
    </row>
    <row r="15" spans="1:8" ht="16.2" thickBot="1" x14ac:dyDescent="0.35">
      <c r="A15" s="20"/>
      <c r="B15" s="20" t="s">
        <v>18</v>
      </c>
      <c r="C15" s="19">
        <f>SUM(C4:C14)</f>
        <v>122711</v>
      </c>
      <c r="D15" s="8"/>
      <c r="E15" s="8"/>
      <c r="F15" s="22" t="s">
        <v>17</v>
      </c>
      <c r="G15" s="21">
        <f>SUM(G4:G14)</f>
        <v>3830.9120288364766</v>
      </c>
    </row>
    <row r="16" spans="1:8" ht="16.2" thickBot="1" x14ac:dyDescent="0.35">
      <c r="B16" s="13"/>
      <c r="D16" s="8"/>
      <c r="E16" s="8"/>
      <c r="F16" s="3"/>
      <c r="G16" s="4"/>
    </row>
    <row r="17" spans="2:7" ht="16.2" thickBot="1" x14ac:dyDescent="0.35">
      <c r="B17" s="14"/>
      <c r="C17" s="24" t="s">
        <v>19</v>
      </c>
      <c r="D17" s="25">
        <f>SUMPRODUCT($C$4:$C$14,D4:D14)/$C$15</f>
        <v>41.201787412701385</v>
      </c>
      <c r="E17" s="26">
        <f>SUMPRODUCT($C$4:$C$14,E4:E14)/$C$15</f>
        <v>-8.6631385214039476</v>
      </c>
      <c r="F17" s="24" t="s">
        <v>4</v>
      </c>
      <c r="G17" s="5">
        <f>G15/C15</f>
        <v>3.1218978158734558E-2</v>
      </c>
    </row>
  </sheetData>
  <mergeCells count="1">
    <mergeCell ref="F2:G2"/>
  </mergeCells>
  <pageMargins left="0.74803149606299213" right="0.74803149606299213" top="0.98425196850393704" bottom="0.98425196850393704" header="0.51181102362204722" footer="0.51181102362204722"/>
  <pageSetup orientation="landscape" horizontalDpi="4294967292" verticalDpi="4294967292" r:id="rId1"/>
  <headerFooter>
    <oddHeader>&amp;C&amp;"Times New Roman,Negrito"Appendix A - Solving with Excel - &amp;A</oddHeader>
    <oddFooter>&amp;R&amp;"Times New Roman,Negrito"&amp;10Page 20/21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94EC-C360-4A2B-A129-F2C36F840FD0}">
  <sheetPr>
    <pageSetUpPr fitToPage="1"/>
  </sheetPr>
  <dimension ref="A1:H17"/>
  <sheetViews>
    <sheetView showFormulas="1" tabSelected="1" zoomScale="90" zoomScaleNormal="90" zoomScalePageLayoutView="150" workbookViewId="0">
      <selection activeCell="B2" sqref="B2"/>
    </sheetView>
  </sheetViews>
  <sheetFormatPr defaultColWidth="19" defaultRowHeight="15.6" x14ac:dyDescent="0.3"/>
  <cols>
    <col min="1" max="1" width="1.59765625" style="7" bestFit="1" customWidth="1"/>
    <col min="2" max="2" width="7.09765625" style="7" bestFit="1" customWidth="1"/>
    <col min="3" max="3" width="9.796875" style="7" bestFit="1" customWidth="1"/>
    <col min="4" max="4" width="22" style="7" bestFit="1" customWidth="1"/>
    <col min="5" max="5" width="21.796875" style="7" bestFit="1" customWidth="1"/>
    <col min="6" max="6" width="18.19921875" style="7" bestFit="1" customWidth="1"/>
    <col min="7" max="7" width="14.09765625" style="7" customWidth="1"/>
    <col min="8" max="16384" width="19" style="7"/>
  </cols>
  <sheetData>
    <row r="1" spans="1:8" ht="16.2" thickBot="1" x14ac:dyDescent="0.35">
      <c r="B1" s="6"/>
    </row>
    <row r="2" spans="1:8" ht="16.2" thickBot="1" x14ac:dyDescent="0.35">
      <c r="A2" s="2"/>
      <c r="B2" s="2"/>
      <c r="C2" s="2"/>
      <c r="D2" s="2"/>
      <c r="E2" s="2"/>
      <c r="F2" s="100" t="s">
        <v>5</v>
      </c>
      <c r="G2" s="101"/>
    </row>
    <row r="3" spans="1:8" ht="16.2" thickBot="1" x14ac:dyDescent="0.35">
      <c r="A3" s="23" t="s">
        <v>29</v>
      </c>
      <c r="B3" s="23" t="s">
        <v>22</v>
      </c>
      <c r="C3" s="23" t="s">
        <v>0</v>
      </c>
      <c r="D3" s="23" t="s">
        <v>1</v>
      </c>
      <c r="E3" s="23" t="s">
        <v>2</v>
      </c>
      <c r="F3" s="23" t="s">
        <v>3</v>
      </c>
      <c r="G3" s="23" t="s">
        <v>6</v>
      </c>
    </row>
    <row r="4" spans="1:8" x14ac:dyDescent="0.3">
      <c r="A4" s="8">
        <v>2</v>
      </c>
      <c r="B4" s="8" t="s">
        <v>7</v>
      </c>
      <c r="C4" s="8">
        <v>3026</v>
      </c>
      <c r="D4" s="9">
        <v>41.215600000000002</v>
      </c>
      <c r="E4" s="9">
        <v>-8.6758299999999995</v>
      </c>
      <c r="F4" s="10">
        <f>SQRT(($D$17-D4)^2+($E$17-E4)^2)</f>
        <v>1.8757963557805183E-2</v>
      </c>
      <c r="G4" s="11">
        <f>C4*F4</f>
        <v>56.761597725918485</v>
      </c>
    </row>
    <row r="5" spans="1:8" x14ac:dyDescent="0.3">
      <c r="A5" s="8">
        <v>3</v>
      </c>
      <c r="B5" s="8" t="s">
        <v>8</v>
      </c>
      <c r="C5" s="8">
        <v>11506</v>
      </c>
      <c r="D5" s="9">
        <v>41.22437</v>
      </c>
      <c r="E5" s="9">
        <v>-8.6978799999999996</v>
      </c>
      <c r="F5" s="10">
        <f t="shared" ref="F5:F14" si="0">SQRT(($D$17-D5)^2+($E$17-E5)^2)</f>
        <v>4.1436017957080615E-2</v>
      </c>
      <c r="G5" s="11">
        <f t="shared" ref="G5:G14" si="1">C5*F5</f>
        <v>476.76282261416958</v>
      </c>
    </row>
    <row r="6" spans="1:8" x14ac:dyDescent="0.3">
      <c r="A6" s="8">
        <v>4</v>
      </c>
      <c r="B6" s="8" t="s">
        <v>9</v>
      </c>
      <c r="C6" s="8">
        <v>10448</v>
      </c>
      <c r="D6" s="9">
        <v>41.252279999999999</v>
      </c>
      <c r="E6" s="9">
        <v>-8.7051300000000005</v>
      </c>
      <c r="F6" s="10">
        <f t="shared" si="0"/>
        <v>6.5671802524301659E-2</v>
      </c>
      <c r="G6" s="11">
        <f t="shared" si="1"/>
        <v>686.13899277390374</v>
      </c>
    </row>
    <row r="7" spans="1:8" x14ac:dyDescent="0.3">
      <c r="A7" s="8">
        <v>5</v>
      </c>
      <c r="B7" s="8" t="s">
        <v>10</v>
      </c>
      <c r="C7" s="8">
        <v>10453</v>
      </c>
      <c r="D7" s="9">
        <v>41.194420000000001</v>
      </c>
      <c r="E7" s="9">
        <v>-8.6973299999999991</v>
      </c>
      <c r="F7" s="10">
        <f t="shared" si="0"/>
        <v>3.4976220185960243E-2</v>
      </c>
      <c r="G7" s="11">
        <f t="shared" si="1"/>
        <v>365.6064296038424</v>
      </c>
    </row>
    <row r="8" spans="1:8" x14ac:dyDescent="0.3">
      <c r="A8" s="8">
        <v>6</v>
      </c>
      <c r="B8" s="8" t="s">
        <v>11</v>
      </c>
      <c r="C8" s="8">
        <v>14262</v>
      </c>
      <c r="D8" s="9">
        <v>41.186509999999998</v>
      </c>
      <c r="E8" s="9">
        <v>-8.6799400000000002</v>
      </c>
      <c r="F8" s="10">
        <f t="shared" si="0"/>
        <v>2.2708787326982414E-2</v>
      </c>
      <c r="G8" s="11">
        <f t="shared" si="1"/>
        <v>323.87272485742318</v>
      </c>
    </row>
    <row r="9" spans="1:8" x14ac:dyDescent="0.3">
      <c r="A9" s="8">
        <v>7</v>
      </c>
      <c r="B9" s="8" t="s">
        <v>12</v>
      </c>
      <c r="C9" s="8">
        <v>17608</v>
      </c>
      <c r="D9" s="9">
        <v>41.191569999999999</v>
      </c>
      <c r="E9" s="9">
        <v>-8.6576000000000004</v>
      </c>
      <c r="F9" s="10">
        <f t="shared" si="0"/>
        <v>1.1621993875942309E-2</v>
      </c>
      <c r="G9" s="11">
        <f t="shared" si="1"/>
        <v>204.64006816759218</v>
      </c>
    </row>
    <row r="10" spans="1:8" x14ac:dyDescent="0.3">
      <c r="A10" s="8">
        <v>8</v>
      </c>
      <c r="B10" s="8" t="s">
        <v>13</v>
      </c>
      <c r="C10" s="8">
        <v>12493</v>
      </c>
      <c r="D10" s="9">
        <v>41.198360000000001</v>
      </c>
      <c r="E10" s="9">
        <v>-8.6114800000000002</v>
      </c>
      <c r="F10" s="10">
        <f t="shared" si="0"/>
        <v>5.1772096649331252E-2</v>
      </c>
      <c r="G10" s="11">
        <f t="shared" si="1"/>
        <v>646.78880344009531</v>
      </c>
    </row>
    <row r="11" spans="1:8" x14ac:dyDescent="0.3">
      <c r="A11" s="8">
        <v>9</v>
      </c>
      <c r="B11" s="8" t="s">
        <v>14</v>
      </c>
      <c r="C11" s="8">
        <v>16449</v>
      </c>
      <c r="D11" s="9">
        <v>41.202460000000002</v>
      </c>
      <c r="E11" s="9">
        <v>-8.6321200000000005</v>
      </c>
      <c r="F11" s="10">
        <f t="shared" si="0"/>
        <v>3.102581253990596E-2</v>
      </c>
      <c r="G11" s="11">
        <f t="shared" si="1"/>
        <v>510.34359046891313</v>
      </c>
      <c r="H11" s="12"/>
    </row>
    <row r="12" spans="1:8" x14ac:dyDescent="0.3">
      <c r="A12" s="8">
        <v>10</v>
      </c>
      <c r="B12" s="8" t="s">
        <v>15</v>
      </c>
      <c r="C12" s="8">
        <v>9682</v>
      </c>
      <c r="D12" s="9">
        <v>41.203009999999999</v>
      </c>
      <c r="E12" s="9">
        <v>-8.6398799999999998</v>
      </c>
      <c r="F12" s="10">
        <f t="shared" si="0"/>
        <v>2.3290631970829579E-2</v>
      </c>
      <c r="G12" s="11">
        <f t="shared" si="1"/>
        <v>225.499898741572</v>
      </c>
    </row>
    <row r="13" spans="1:8" x14ac:dyDescent="0.3">
      <c r="A13" s="8">
        <v>11</v>
      </c>
      <c r="B13" s="8" t="s">
        <v>16</v>
      </c>
      <c r="C13" s="8">
        <v>1</v>
      </c>
      <c r="D13" s="9">
        <v>41.189279999999997</v>
      </c>
      <c r="E13" s="9">
        <v>-8.6865500000000004</v>
      </c>
      <c r="F13" s="10">
        <f t="shared" si="0"/>
        <v>2.6543034915704446E-2</v>
      </c>
      <c r="G13" s="11">
        <f t="shared" si="1"/>
        <v>2.6543034915704446E-2</v>
      </c>
    </row>
    <row r="14" spans="1:8" ht="16.2" thickBot="1" x14ac:dyDescent="0.35">
      <c r="A14" s="15">
        <v>1</v>
      </c>
      <c r="B14" s="15" t="s">
        <v>20</v>
      </c>
      <c r="C14" s="15">
        <v>16783</v>
      </c>
      <c r="D14" s="16">
        <v>41.18186</v>
      </c>
      <c r="E14" s="16">
        <v>-8.6633999999999993</v>
      </c>
      <c r="F14" s="17">
        <f t="shared" si="0"/>
        <v>1.992912813013949E-2</v>
      </c>
      <c r="G14" s="18">
        <f t="shared" si="1"/>
        <v>334.47055740813107</v>
      </c>
    </row>
    <row r="15" spans="1:8" ht="47.4" thickBot="1" x14ac:dyDescent="0.35">
      <c r="A15" s="20"/>
      <c r="B15" s="20" t="s">
        <v>18</v>
      </c>
      <c r="C15" s="19">
        <f>SUM(C4:C14)</f>
        <v>122711</v>
      </c>
      <c r="D15" s="8"/>
      <c r="E15" s="8"/>
      <c r="F15" s="22" t="s">
        <v>17</v>
      </c>
      <c r="G15" s="21">
        <f>SUM(G4:G14)</f>
        <v>3830.9120288364766</v>
      </c>
    </row>
    <row r="16" spans="1:8" ht="16.2" thickBot="1" x14ac:dyDescent="0.35">
      <c r="B16" s="13"/>
      <c r="D16" s="8"/>
      <c r="E16" s="8"/>
      <c r="F16" s="3"/>
      <c r="G16" s="4"/>
    </row>
    <row r="17" spans="2:7" ht="16.2" thickBot="1" x14ac:dyDescent="0.35">
      <c r="B17" s="14"/>
      <c r="C17" s="24" t="s">
        <v>19</v>
      </c>
      <c r="D17" s="25">
        <f>SUMPRODUCT($C$4:$C$14,D4:D14)/$C$15</f>
        <v>41.201787412701385</v>
      </c>
      <c r="E17" s="26">
        <f>SUMPRODUCT($C$4:$C$14,E4:E14)/$C$15</f>
        <v>-8.6631385214039476</v>
      </c>
      <c r="F17" s="24" t="s">
        <v>4</v>
      </c>
      <c r="G17" s="5">
        <f>G15/C15</f>
        <v>3.1218978158734558E-2</v>
      </c>
    </row>
  </sheetData>
  <mergeCells count="1">
    <mergeCell ref="F2:G2"/>
  </mergeCells>
  <pageMargins left="0.74803149606299213" right="0.74803149606299213" top="0.98425196850393704" bottom="0.98425196850393704" header="0.51181102362204722" footer="0.51181102362204722"/>
  <pageSetup orientation="landscape" horizontalDpi="4294967292" verticalDpi="4294967292" r:id="rId1"/>
  <headerFooter>
    <oddHeader>&amp;C&amp;"Times New Roman,Negrito"Appendix A - Solving with Excel - &amp;A</oddHeader>
    <oddFooter>&amp;R&amp;"Times New Roman,Negrito"&amp;10Page 21/21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4</vt:i4>
      </vt:variant>
    </vt:vector>
  </HeadingPairs>
  <TitlesOfParts>
    <vt:vector size="8" baseType="lpstr">
      <vt:lpstr>Scenario 1</vt:lpstr>
      <vt:lpstr>Scenario 1 - Formulas</vt:lpstr>
      <vt:lpstr>CoG - Scenarios2&amp;3</vt:lpstr>
      <vt:lpstr>CoG - Scenarios2&amp;3 - Formulas</vt:lpstr>
      <vt:lpstr>'CoG - Scenarios2&amp;3'!Área_de_Impressão</vt:lpstr>
      <vt:lpstr>'CoG - Scenarios2&amp;3 - Formulas'!Área_de_Impressão</vt:lpstr>
      <vt:lpstr>'Scenario 1'!Área_de_Impressão</vt:lpstr>
      <vt:lpstr>'Scenario 1 - Formulas'!Área_de_Impressão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Carlos Ferreira</cp:lastModifiedBy>
  <cp:lastPrinted>2021-05-02T20:45:43Z</cp:lastPrinted>
  <dcterms:created xsi:type="dcterms:W3CDTF">2015-10-02T13:12:04Z</dcterms:created>
  <dcterms:modified xsi:type="dcterms:W3CDTF">2021-06-30T05:32:12Z</dcterms:modified>
</cp:coreProperties>
</file>