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1 Enero\20240125\"/>
    </mc:Choice>
  </mc:AlternateContent>
  <xr:revisionPtr revIDLastSave="0" documentId="13_ncr:1_{38B13E60-9DC5-43F3-9BC2-DBFD85F554FB}" xr6:coauthVersionLast="47" xr6:coauthVersionMax="47" xr10:uidLastSave="{00000000-0000-0000-0000-000000000000}"/>
  <bookViews>
    <workbookView xWindow="0" yWindow="0" windowWidth="14400" windowHeight="1560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J32" i="14" s="1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J38" i="14" s="1"/>
  <c r="I31" i="14"/>
  <c r="H33" i="13"/>
  <c r="I45" i="14"/>
  <c r="H44" i="14"/>
  <c r="H29" i="14"/>
  <c r="G29" i="14"/>
  <c r="H25" i="13"/>
  <c r="I40" i="13"/>
  <c r="I25" i="14"/>
  <c r="F48" i="14"/>
  <c r="F40" i="14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29" i="14" l="1"/>
  <c r="J36" i="14"/>
  <c r="J40" i="14"/>
  <c r="J34" i="14"/>
  <c r="J4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L60" i="13" s="1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<sst xmlns="http://schemas.openxmlformats.org/spreadsheetml/2006/main" count="697" uniqueCount="211">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</sst>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1" xfId="0" applyNumberForma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3" xfId="0" applyNumberFormat="1" applyFont="1" applyFill="1" applyBorder="1" applyAlignment="1">
      <alignment horizontal="center"/>
    </xf>
    <xf numFmtId="20" fontId="2" fillId="6" borderId="24" xfId="0" applyNumberFormat="1" applyFont="1" applyFill="1" applyBorder="1" applyAlignment="1">
      <alignment horizontal="center"/>
    </xf>
    <xf numFmtId="165" fontId="2" fillId="11" borderId="25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45317.083333333336</c:v>
                </c:pt>
                <c:pt idx="1">
                  <c:v>45317.125</c:v>
                </c:pt>
                <c:pt idx="2">
                  <c:v>45317.166666666664</c:v>
                </c:pt>
                <c:pt idx="3">
                  <c:v>45317.208333333328</c:v>
                </c:pt>
                <c:pt idx="4">
                  <c:v>45317.249999999993</c:v>
                </c:pt>
                <c:pt idx="5">
                  <c:v>45317.291666666657</c:v>
                </c:pt>
                <c:pt idx="6">
                  <c:v>45317.333333333321</c:v>
                </c:pt>
                <c:pt idx="7">
                  <c:v>45317.374999999985</c:v>
                </c:pt>
                <c:pt idx="8">
                  <c:v>45317.41666666665</c:v>
                </c:pt>
                <c:pt idx="9">
                  <c:v>45317.458333333314</c:v>
                </c:pt>
                <c:pt idx="10">
                  <c:v>45317.499999999978</c:v>
                </c:pt>
                <c:pt idx="11">
                  <c:v>45317.541666666642</c:v>
                </c:pt>
                <c:pt idx="12">
                  <c:v>45317.583333333307</c:v>
                </c:pt>
                <c:pt idx="13">
                  <c:v>45317.624999999971</c:v>
                </c:pt>
                <c:pt idx="14">
                  <c:v>45317.666666666635</c:v>
                </c:pt>
                <c:pt idx="15">
                  <c:v>45317.708333333299</c:v>
                </c:pt>
                <c:pt idx="16">
                  <c:v>45317.749999999964</c:v>
                </c:pt>
                <c:pt idx="17">
                  <c:v>45317.791666666628</c:v>
                </c:pt>
                <c:pt idx="18">
                  <c:v>45317.833333333292</c:v>
                </c:pt>
                <c:pt idx="19">
                  <c:v>45317.874999999956</c:v>
                </c:pt>
                <c:pt idx="20">
                  <c:v>45317.916666666621</c:v>
                </c:pt>
                <c:pt idx="21">
                  <c:v>45317.958333333285</c:v>
                </c:pt>
                <c:pt idx="22">
                  <c:v>45317.999999999949</c:v>
                </c:pt>
                <c:pt idx="23">
                  <c:v>45318.041666666613</c:v>
                </c:pt>
                <c:pt idx="24">
                  <c:v>45318.083333333278</c:v>
                </c:pt>
                <c:pt idx="25">
                  <c:v>45318.124999999942</c:v>
                </c:pt>
                <c:pt idx="26">
                  <c:v>45318.166666666606</c:v>
                </c:pt>
                <c:pt idx="27">
                  <c:v>45318.20833333327</c:v>
                </c:pt>
                <c:pt idx="28">
                  <c:v>45318.249999999935</c:v>
                </c:pt>
                <c:pt idx="29">
                  <c:v>45318.291666666599</c:v>
                </c:pt>
                <c:pt idx="30">
                  <c:v>45318.333333333263</c:v>
                </c:pt>
                <c:pt idx="31">
                  <c:v>45318.374999999927</c:v>
                </c:pt>
                <c:pt idx="32">
                  <c:v>45318.416666666591</c:v>
                </c:pt>
                <c:pt idx="33">
                  <c:v>45318.458333333256</c:v>
                </c:pt>
                <c:pt idx="34">
                  <c:v>45318.49999999992</c:v>
                </c:pt>
                <c:pt idx="35">
                  <c:v>45318.541666666584</c:v>
                </c:pt>
                <c:pt idx="36">
                  <c:v>45318.583333333248</c:v>
                </c:pt>
                <c:pt idx="37">
                  <c:v>45318.624999999913</c:v>
                </c:pt>
                <c:pt idx="38">
                  <c:v>45318.666666666577</c:v>
                </c:pt>
                <c:pt idx="39">
                  <c:v>45318.708333333241</c:v>
                </c:pt>
                <c:pt idx="40">
                  <c:v>45318.749999999905</c:v>
                </c:pt>
                <c:pt idx="41">
                  <c:v>45318.79166666657</c:v>
                </c:pt>
                <c:pt idx="42">
                  <c:v>45318.833333333234</c:v>
                </c:pt>
                <c:pt idx="43">
                  <c:v>45318.874999999898</c:v>
                </c:pt>
                <c:pt idx="44">
                  <c:v>45318.916666666562</c:v>
                </c:pt>
                <c:pt idx="45">
                  <c:v>45318.958333333227</c:v>
                </c:pt>
                <c:pt idx="46">
                  <c:v>45318.999999999891</c:v>
                </c:pt>
                <c:pt idx="47">
                  <c:v>45319.041666666555</c:v>
                </c:pt>
                <c:pt idx="48">
                  <c:v>45319.083333333219</c:v>
                </c:pt>
                <c:pt idx="49">
                  <c:v>45319.124999999884</c:v>
                </c:pt>
                <c:pt idx="50">
                  <c:v>45319.166666666548</c:v>
                </c:pt>
                <c:pt idx="51">
                  <c:v>45319.208333333212</c:v>
                </c:pt>
                <c:pt idx="52">
                  <c:v>45319.249999999876</c:v>
                </c:pt>
                <c:pt idx="53">
                  <c:v>45319.291666666541</c:v>
                </c:pt>
                <c:pt idx="54">
                  <c:v>45319.333333333205</c:v>
                </c:pt>
                <c:pt idx="55">
                  <c:v>45319.374999999869</c:v>
                </c:pt>
                <c:pt idx="56">
                  <c:v>45319.416666666533</c:v>
                </c:pt>
                <c:pt idx="57">
                  <c:v>45319.458333333198</c:v>
                </c:pt>
                <c:pt idx="58">
                  <c:v>45319.499999999862</c:v>
                </c:pt>
                <c:pt idx="59">
                  <c:v>45319.541666666526</c:v>
                </c:pt>
                <c:pt idx="60">
                  <c:v>45319.58333333319</c:v>
                </c:pt>
                <c:pt idx="61">
                  <c:v>45319.624999999854</c:v>
                </c:pt>
                <c:pt idx="62">
                  <c:v>45319.666666666519</c:v>
                </c:pt>
                <c:pt idx="63">
                  <c:v>45319.708333333183</c:v>
                </c:pt>
                <c:pt idx="64">
                  <c:v>45319.749999999847</c:v>
                </c:pt>
                <c:pt idx="65">
                  <c:v>45319.791666666511</c:v>
                </c:pt>
                <c:pt idx="66">
                  <c:v>45319.833333333176</c:v>
                </c:pt>
                <c:pt idx="67">
                  <c:v>45319.87499999984</c:v>
                </c:pt>
                <c:pt idx="68">
                  <c:v>45319.916666666504</c:v>
                </c:pt>
                <c:pt idx="69">
                  <c:v>45319.958333333168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25.414000000000001</c:v>
                </c:pt>
                <c:pt idx="1">
                  <c:v>24.094000000000001</c:v>
                </c:pt>
                <c:pt idx="2">
                  <c:v>7.6440000000000001</c:v>
                </c:pt>
                <c:pt idx="3">
                  <c:v>3.6700000000000004</c:v>
                </c:pt>
                <c:pt idx="4">
                  <c:v>1.3669999999999998</c:v>
                </c:pt>
                <c:pt idx="5">
                  <c:v>1.3669999999999998</c:v>
                </c:pt>
                <c:pt idx="6">
                  <c:v>0</c:v>
                </c:pt>
                <c:pt idx="7">
                  <c:v>3.6700000000000004</c:v>
                </c:pt>
                <c:pt idx="8">
                  <c:v>7.6440000000000001</c:v>
                </c:pt>
                <c:pt idx="9">
                  <c:v>12.753</c:v>
                </c:pt>
                <c:pt idx="10">
                  <c:v>24.094000000000001</c:v>
                </c:pt>
                <c:pt idx="11">
                  <c:v>34.340000000000003</c:v>
                </c:pt>
                <c:pt idx="12">
                  <c:v>77.754999999999995</c:v>
                </c:pt>
                <c:pt idx="13">
                  <c:v>100.357</c:v>
                </c:pt>
                <c:pt idx="14">
                  <c:v>100.357</c:v>
                </c:pt>
                <c:pt idx="15">
                  <c:v>82.786000000000001</c:v>
                </c:pt>
                <c:pt idx="16">
                  <c:v>94.478999999999999</c:v>
                </c:pt>
                <c:pt idx="17">
                  <c:v>112.51300000000001</c:v>
                </c:pt>
                <c:pt idx="18">
                  <c:v>112.51300000000001</c:v>
                </c:pt>
                <c:pt idx="19">
                  <c:v>112.51300000000001</c:v>
                </c:pt>
                <c:pt idx="20">
                  <c:v>112.51300000000001</c:v>
                </c:pt>
                <c:pt idx="21">
                  <c:v>94.478999999999999</c:v>
                </c:pt>
                <c:pt idx="22">
                  <c:v>67.003999999999991</c:v>
                </c:pt>
                <c:pt idx="23">
                  <c:v>55.226999999999997</c:v>
                </c:pt>
                <c:pt idx="24">
                  <c:v>43.068000000000005</c:v>
                </c:pt>
                <c:pt idx="25">
                  <c:v>32.756</c:v>
                </c:pt>
                <c:pt idx="26">
                  <c:v>24.094000000000001</c:v>
                </c:pt>
                <c:pt idx="27">
                  <c:v>16.89</c:v>
                </c:pt>
                <c:pt idx="28">
                  <c:v>7.6440000000000001</c:v>
                </c:pt>
                <c:pt idx="29">
                  <c:v>3.6700000000000004</c:v>
                </c:pt>
                <c:pt idx="30">
                  <c:v>12.753</c:v>
                </c:pt>
                <c:pt idx="31">
                  <c:v>19.128</c:v>
                </c:pt>
                <c:pt idx="32">
                  <c:v>32.756</c:v>
                </c:pt>
                <c:pt idx="33">
                  <c:v>53.242999999999995</c:v>
                </c:pt>
                <c:pt idx="34">
                  <c:v>82.786000000000001</c:v>
                </c:pt>
                <c:pt idx="35">
                  <c:v>112.51300000000001</c:v>
                </c:pt>
                <c:pt idx="36">
                  <c:v>131.114</c:v>
                </c:pt>
                <c:pt idx="37">
                  <c:v>134.86600000000001</c:v>
                </c:pt>
                <c:pt idx="38">
                  <c:v>149.61099999999999</c:v>
                </c:pt>
                <c:pt idx="39">
                  <c:v>145.80399999999997</c:v>
                </c:pt>
                <c:pt idx="40">
                  <c:v>134.86600000000001</c:v>
                </c:pt>
                <c:pt idx="41">
                  <c:v>131.114</c:v>
                </c:pt>
                <c:pt idx="42">
                  <c:v>112.51300000000001</c:v>
                </c:pt>
                <c:pt idx="43">
                  <c:v>94.478999999999999</c:v>
                </c:pt>
                <c:pt idx="44">
                  <c:v>82.786000000000001</c:v>
                </c:pt>
                <c:pt idx="45">
                  <c:v>67.003999999999991</c:v>
                </c:pt>
                <c:pt idx="46">
                  <c:v>48.408000000000001</c:v>
                </c:pt>
                <c:pt idx="47">
                  <c:v>37.629000000000005</c:v>
                </c:pt>
                <c:pt idx="48">
                  <c:v>28.661000000000001</c:v>
                </c:pt>
                <c:pt idx="49">
                  <c:v>22.446999999999999</c:v>
                </c:pt>
                <c:pt idx="50">
                  <c:v>15.963000000000001</c:v>
                </c:pt>
                <c:pt idx="51">
                  <c:v>11.217000000000002</c:v>
                </c:pt>
                <c:pt idx="52">
                  <c:v>3.6629999999999998</c:v>
                </c:pt>
                <c:pt idx="53">
                  <c:v>1.202</c:v>
                </c:pt>
                <c:pt idx="54">
                  <c:v>6.7469999999999999</c:v>
                </c:pt>
                <c:pt idx="55">
                  <c:v>11.217000000000002</c:v>
                </c:pt>
                <c:pt idx="56">
                  <c:v>21.126999999999999</c:v>
                </c:pt>
                <c:pt idx="57">
                  <c:v>23.192000000000004</c:v>
                </c:pt>
                <c:pt idx="58">
                  <c:v>31.228000000000002</c:v>
                </c:pt>
                <c:pt idx="59">
                  <c:v>40.798999999999999</c:v>
                </c:pt>
                <c:pt idx="60">
                  <c:v>49.798000000000002</c:v>
                </c:pt>
                <c:pt idx="61">
                  <c:v>70.701999999999998</c:v>
                </c:pt>
                <c:pt idx="62">
                  <c:v>85.774000000000001</c:v>
                </c:pt>
                <c:pt idx="63">
                  <c:v>75.019000000000005</c:v>
                </c:pt>
                <c:pt idx="64">
                  <c:v>75.019000000000005</c:v>
                </c:pt>
                <c:pt idx="65">
                  <c:v>60.813000000000002</c:v>
                </c:pt>
                <c:pt idx="66">
                  <c:v>60.813000000000002</c:v>
                </c:pt>
                <c:pt idx="67">
                  <c:v>60.813000000000002</c:v>
                </c:pt>
                <c:pt idx="68">
                  <c:v>49.798000000000002</c:v>
                </c:pt>
                <c:pt idx="69">
                  <c:v>60.813000000000002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45317.083333333336</c:v>
                </c:pt>
                <c:pt idx="1">
                  <c:v>45317.125</c:v>
                </c:pt>
                <c:pt idx="2">
                  <c:v>45317.166666666664</c:v>
                </c:pt>
                <c:pt idx="3">
                  <c:v>45317.208333333328</c:v>
                </c:pt>
                <c:pt idx="4">
                  <c:v>45317.249999999993</c:v>
                </c:pt>
                <c:pt idx="5">
                  <c:v>45317.291666666657</c:v>
                </c:pt>
                <c:pt idx="6">
                  <c:v>45317.333333333321</c:v>
                </c:pt>
                <c:pt idx="7">
                  <c:v>45317.374999999985</c:v>
                </c:pt>
                <c:pt idx="8">
                  <c:v>45317.41666666665</c:v>
                </c:pt>
                <c:pt idx="9">
                  <c:v>45317.458333333314</c:v>
                </c:pt>
                <c:pt idx="10">
                  <c:v>45317.499999999978</c:v>
                </c:pt>
                <c:pt idx="11">
                  <c:v>45317.541666666642</c:v>
                </c:pt>
                <c:pt idx="12">
                  <c:v>45317.583333333307</c:v>
                </c:pt>
                <c:pt idx="13">
                  <c:v>45317.624999999971</c:v>
                </c:pt>
                <c:pt idx="14">
                  <c:v>45317.666666666635</c:v>
                </c:pt>
                <c:pt idx="15">
                  <c:v>45317.708333333299</c:v>
                </c:pt>
                <c:pt idx="16">
                  <c:v>45317.749999999964</c:v>
                </c:pt>
                <c:pt idx="17">
                  <c:v>45317.791666666628</c:v>
                </c:pt>
                <c:pt idx="18">
                  <c:v>45317.833333333292</c:v>
                </c:pt>
                <c:pt idx="19">
                  <c:v>45317.874999999956</c:v>
                </c:pt>
                <c:pt idx="20">
                  <c:v>45317.916666666621</c:v>
                </c:pt>
                <c:pt idx="21">
                  <c:v>45317.958333333285</c:v>
                </c:pt>
                <c:pt idx="22">
                  <c:v>45317.999999999949</c:v>
                </c:pt>
                <c:pt idx="23">
                  <c:v>45318.041666666613</c:v>
                </c:pt>
                <c:pt idx="24">
                  <c:v>45318.083333333278</c:v>
                </c:pt>
                <c:pt idx="25">
                  <c:v>45318.124999999942</c:v>
                </c:pt>
                <c:pt idx="26">
                  <c:v>45318.166666666606</c:v>
                </c:pt>
                <c:pt idx="27">
                  <c:v>45318.20833333327</c:v>
                </c:pt>
                <c:pt idx="28">
                  <c:v>45318.249999999935</c:v>
                </c:pt>
                <c:pt idx="29">
                  <c:v>45318.291666666599</c:v>
                </c:pt>
                <c:pt idx="30">
                  <c:v>45318.333333333263</c:v>
                </c:pt>
                <c:pt idx="31">
                  <c:v>45318.374999999927</c:v>
                </c:pt>
                <c:pt idx="32">
                  <c:v>45318.416666666591</c:v>
                </c:pt>
                <c:pt idx="33">
                  <c:v>45318.458333333256</c:v>
                </c:pt>
                <c:pt idx="34">
                  <c:v>45318.49999999992</c:v>
                </c:pt>
                <c:pt idx="35">
                  <c:v>45318.541666666584</c:v>
                </c:pt>
                <c:pt idx="36">
                  <c:v>45318.583333333248</c:v>
                </c:pt>
                <c:pt idx="37">
                  <c:v>45318.624999999913</c:v>
                </c:pt>
                <c:pt idx="38">
                  <c:v>45318.666666666577</c:v>
                </c:pt>
                <c:pt idx="39">
                  <c:v>45318.708333333241</c:v>
                </c:pt>
                <c:pt idx="40">
                  <c:v>45318.749999999905</c:v>
                </c:pt>
                <c:pt idx="41">
                  <c:v>45318.79166666657</c:v>
                </c:pt>
                <c:pt idx="42">
                  <c:v>45318.833333333234</c:v>
                </c:pt>
                <c:pt idx="43">
                  <c:v>45318.874999999898</c:v>
                </c:pt>
                <c:pt idx="44">
                  <c:v>45318.916666666562</c:v>
                </c:pt>
                <c:pt idx="45">
                  <c:v>45318.958333333227</c:v>
                </c:pt>
                <c:pt idx="46">
                  <c:v>45318.999999999891</c:v>
                </c:pt>
                <c:pt idx="47">
                  <c:v>45319.041666666555</c:v>
                </c:pt>
                <c:pt idx="48">
                  <c:v>45319.083333333219</c:v>
                </c:pt>
                <c:pt idx="49">
                  <c:v>45319.124999999884</c:v>
                </c:pt>
                <c:pt idx="50">
                  <c:v>45319.166666666548</c:v>
                </c:pt>
                <c:pt idx="51">
                  <c:v>45319.208333333212</c:v>
                </c:pt>
                <c:pt idx="52">
                  <c:v>45319.249999999876</c:v>
                </c:pt>
                <c:pt idx="53">
                  <c:v>45319.291666666541</c:v>
                </c:pt>
                <c:pt idx="54">
                  <c:v>45319.333333333205</c:v>
                </c:pt>
                <c:pt idx="55">
                  <c:v>45319.374999999869</c:v>
                </c:pt>
                <c:pt idx="56">
                  <c:v>45319.416666666533</c:v>
                </c:pt>
                <c:pt idx="57">
                  <c:v>45319.458333333198</c:v>
                </c:pt>
                <c:pt idx="58">
                  <c:v>45319.499999999862</c:v>
                </c:pt>
                <c:pt idx="59">
                  <c:v>45319.541666666526</c:v>
                </c:pt>
                <c:pt idx="60">
                  <c:v>45319.58333333319</c:v>
                </c:pt>
                <c:pt idx="61">
                  <c:v>45319.624999999854</c:v>
                </c:pt>
                <c:pt idx="62">
                  <c:v>45319.666666666519</c:v>
                </c:pt>
                <c:pt idx="63">
                  <c:v>45319.708333333183</c:v>
                </c:pt>
                <c:pt idx="64">
                  <c:v>45319.749999999847</c:v>
                </c:pt>
                <c:pt idx="65">
                  <c:v>45319.791666666511</c:v>
                </c:pt>
                <c:pt idx="66">
                  <c:v>45319.833333333176</c:v>
                </c:pt>
                <c:pt idx="67">
                  <c:v>45319.87499999984</c:v>
                </c:pt>
                <c:pt idx="68">
                  <c:v>45319.916666666504</c:v>
                </c:pt>
                <c:pt idx="69">
                  <c:v>45319.958333333168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5.5</c:v>
                </c:pt>
                <c:pt idx="1">
                  <c:v>5.2</c:v>
                </c:pt>
                <c:pt idx="2">
                  <c:v>4</c:v>
                </c:pt>
                <c:pt idx="3">
                  <c:v>3.2</c:v>
                </c:pt>
                <c:pt idx="4">
                  <c:v>2.6</c:v>
                </c:pt>
                <c:pt idx="5">
                  <c:v>2.8</c:v>
                </c:pt>
                <c:pt idx="6">
                  <c:v>2.2000000000000002</c:v>
                </c:pt>
                <c:pt idx="7">
                  <c:v>3.4</c:v>
                </c:pt>
                <c:pt idx="8">
                  <c:v>3.7</c:v>
                </c:pt>
                <c:pt idx="9">
                  <c:v>4.2</c:v>
                </c:pt>
                <c:pt idx="10">
                  <c:v>5.0999999999999996</c:v>
                </c:pt>
                <c:pt idx="11">
                  <c:v>6</c:v>
                </c:pt>
                <c:pt idx="12">
                  <c:v>7.6</c:v>
                </c:pt>
                <c:pt idx="13">
                  <c:v>8.4</c:v>
                </c:pt>
                <c:pt idx="14">
                  <c:v>8.5</c:v>
                </c:pt>
                <c:pt idx="15">
                  <c:v>7.9</c:v>
                </c:pt>
                <c:pt idx="16">
                  <c:v>8.1999999999999993</c:v>
                </c:pt>
                <c:pt idx="17">
                  <c:v>8.6</c:v>
                </c:pt>
                <c:pt idx="18">
                  <c:v>8.6999999999999993</c:v>
                </c:pt>
                <c:pt idx="19">
                  <c:v>8.8000000000000007</c:v>
                </c:pt>
                <c:pt idx="20">
                  <c:v>8.8000000000000007</c:v>
                </c:pt>
                <c:pt idx="21">
                  <c:v>8.1999999999999993</c:v>
                </c:pt>
                <c:pt idx="22">
                  <c:v>7.5</c:v>
                </c:pt>
                <c:pt idx="23">
                  <c:v>7</c:v>
                </c:pt>
                <c:pt idx="24">
                  <c:v>6.3</c:v>
                </c:pt>
                <c:pt idx="25">
                  <c:v>5.8</c:v>
                </c:pt>
                <c:pt idx="26">
                  <c:v>5.2</c:v>
                </c:pt>
                <c:pt idx="27">
                  <c:v>4.5999999999999996</c:v>
                </c:pt>
                <c:pt idx="28">
                  <c:v>4</c:v>
                </c:pt>
                <c:pt idx="29">
                  <c:v>3.4</c:v>
                </c:pt>
                <c:pt idx="30">
                  <c:v>4.2</c:v>
                </c:pt>
                <c:pt idx="31">
                  <c:v>5</c:v>
                </c:pt>
                <c:pt idx="32">
                  <c:v>5.7</c:v>
                </c:pt>
                <c:pt idx="33">
                  <c:v>6.8</c:v>
                </c:pt>
                <c:pt idx="34">
                  <c:v>7.8</c:v>
                </c:pt>
                <c:pt idx="35">
                  <c:v>8.8000000000000007</c:v>
                </c:pt>
                <c:pt idx="36">
                  <c:v>9.1</c:v>
                </c:pt>
                <c:pt idx="37">
                  <c:v>9.5</c:v>
                </c:pt>
                <c:pt idx="38">
                  <c:v>9.8000000000000007</c:v>
                </c:pt>
                <c:pt idx="39">
                  <c:v>9.6</c:v>
                </c:pt>
                <c:pt idx="40">
                  <c:v>9.4</c:v>
                </c:pt>
                <c:pt idx="41">
                  <c:v>9.1</c:v>
                </c:pt>
                <c:pt idx="42">
                  <c:v>8.6999999999999993</c:v>
                </c:pt>
                <c:pt idx="43">
                  <c:v>8.1999999999999993</c:v>
                </c:pt>
                <c:pt idx="44">
                  <c:v>7.8</c:v>
                </c:pt>
                <c:pt idx="45">
                  <c:v>7.3</c:v>
                </c:pt>
                <c:pt idx="46">
                  <c:v>6.8</c:v>
                </c:pt>
                <c:pt idx="47">
                  <c:v>6.3</c:v>
                </c:pt>
                <c:pt idx="48">
                  <c:v>5.8</c:v>
                </c:pt>
                <c:pt idx="49">
                  <c:v>5.3</c:v>
                </c:pt>
                <c:pt idx="50">
                  <c:v>4.8</c:v>
                </c:pt>
                <c:pt idx="51">
                  <c:v>4.2</c:v>
                </c:pt>
                <c:pt idx="52">
                  <c:v>3.5</c:v>
                </c:pt>
                <c:pt idx="53">
                  <c:v>2.9</c:v>
                </c:pt>
                <c:pt idx="54">
                  <c:v>3.6</c:v>
                </c:pt>
                <c:pt idx="55">
                  <c:v>4.3</c:v>
                </c:pt>
                <c:pt idx="56">
                  <c:v>5.0999999999999996</c:v>
                </c:pt>
                <c:pt idx="57">
                  <c:v>5.5</c:v>
                </c:pt>
                <c:pt idx="58">
                  <c:v>6</c:v>
                </c:pt>
                <c:pt idx="59">
                  <c:v>6.5</c:v>
                </c:pt>
                <c:pt idx="60">
                  <c:v>7</c:v>
                </c:pt>
                <c:pt idx="61">
                  <c:v>7.6</c:v>
                </c:pt>
                <c:pt idx="62">
                  <c:v>8.1</c:v>
                </c:pt>
                <c:pt idx="63">
                  <c:v>7.9</c:v>
                </c:pt>
                <c:pt idx="64">
                  <c:v>7.7</c:v>
                </c:pt>
                <c:pt idx="65">
                  <c:v>7.5</c:v>
                </c:pt>
                <c:pt idx="66">
                  <c:v>7.3</c:v>
                </c:pt>
                <c:pt idx="67">
                  <c:v>7.2</c:v>
                </c:pt>
                <c:pt idx="68">
                  <c:v>7</c:v>
                </c:pt>
                <c:pt idx="69">
                  <c:v>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25 Jan - 03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45316.083333333336</c:v>
                </c:pt>
                <c:pt idx="1">
                  <c:v>45316.125</c:v>
                </c:pt>
                <c:pt idx="2">
                  <c:v>45316.166666666664</c:v>
                </c:pt>
                <c:pt idx="3">
                  <c:v>45316.208333333328</c:v>
                </c:pt>
                <c:pt idx="4">
                  <c:v>45316.249999999993</c:v>
                </c:pt>
                <c:pt idx="5">
                  <c:v>45316.291666666657</c:v>
                </c:pt>
                <c:pt idx="6">
                  <c:v>45316.333333333321</c:v>
                </c:pt>
                <c:pt idx="7">
                  <c:v>45316.374999999985</c:v>
                </c:pt>
                <c:pt idx="8">
                  <c:v>45316.41666666665</c:v>
                </c:pt>
                <c:pt idx="9">
                  <c:v>45316.458333333314</c:v>
                </c:pt>
                <c:pt idx="10">
                  <c:v>45316.499999999978</c:v>
                </c:pt>
                <c:pt idx="11">
                  <c:v>45316.541666666642</c:v>
                </c:pt>
                <c:pt idx="12">
                  <c:v>45316.583333333307</c:v>
                </c:pt>
                <c:pt idx="13">
                  <c:v>45316.624999999971</c:v>
                </c:pt>
                <c:pt idx="14">
                  <c:v>45316.666666666635</c:v>
                </c:pt>
                <c:pt idx="15">
                  <c:v>45316.708333333299</c:v>
                </c:pt>
                <c:pt idx="16">
                  <c:v>45316.749999999964</c:v>
                </c:pt>
                <c:pt idx="17">
                  <c:v>45316.791666666628</c:v>
                </c:pt>
                <c:pt idx="18">
                  <c:v>45316.833333333292</c:v>
                </c:pt>
                <c:pt idx="19">
                  <c:v>45316.874999999956</c:v>
                </c:pt>
                <c:pt idx="20">
                  <c:v>45316.916666666621</c:v>
                </c:pt>
                <c:pt idx="21">
                  <c:v>45316.958333333285</c:v>
                </c:pt>
                <c:pt idx="22">
                  <c:v>45316.999999999949</c:v>
                </c:pt>
                <c:pt idx="23">
                  <c:v>45317.041666666613</c:v>
                </c:pt>
                <c:pt idx="24">
                  <c:v>45317.083333333278</c:v>
                </c:pt>
                <c:pt idx="25">
                  <c:v>45317.124999999942</c:v>
                </c:pt>
                <c:pt idx="26">
                  <c:v>45317.166666666606</c:v>
                </c:pt>
                <c:pt idx="27">
                  <c:v>45317.20833333327</c:v>
                </c:pt>
                <c:pt idx="28">
                  <c:v>45317.249999999935</c:v>
                </c:pt>
                <c:pt idx="29">
                  <c:v>45317.291666666599</c:v>
                </c:pt>
                <c:pt idx="30">
                  <c:v>45317.333333333263</c:v>
                </c:pt>
                <c:pt idx="31">
                  <c:v>45317.374999999927</c:v>
                </c:pt>
                <c:pt idx="32">
                  <c:v>45317.416666666591</c:v>
                </c:pt>
                <c:pt idx="33">
                  <c:v>45317.458333333256</c:v>
                </c:pt>
                <c:pt idx="34">
                  <c:v>45317.49999999992</c:v>
                </c:pt>
                <c:pt idx="35">
                  <c:v>45317.541666666584</c:v>
                </c:pt>
                <c:pt idx="36">
                  <c:v>45317.583333333248</c:v>
                </c:pt>
                <c:pt idx="37">
                  <c:v>45317.624999999913</c:v>
                </c:pt>
                <c:pt idx="38">
                  <c:v>45317.666666666577</c:v>
                </c:pt>
                <c:pt idx="39">
                  <c:v>45317.708333333241</c:v>
                </c:pt>
                <c:pt idx="40">
                  <c:v>45317.749999999905</c:v>
                </c:pt>
                <c:pt idx="41">
                  <c:v>45317.79166666657</c:v>
                </c:pt>
                <c:pt idx="42">
                  <c:v>45317.833333333234</c:v>
                </c:pt>
                <c:pt idx="43">
                  <c:v>45317.874999999898</c:v>
                </c:pt>
                <c:pt idx="44">
                  <c:v>45317.916666666562</c:v>
                </c:pt>
                <c:pt idx="45">
                  <c:v>45317.958333333227</c:v>
                </c:pt>
                <c:pt idx="46">
                  <c:v>45317.999999999891</c:v>
                </c:pt>
                <c:pt idx="47">
                  <c:v>45318.041666666555</c:v>
                </c:pt>
                <c:pt idx="48">
                  <c:v>45318.083333333219</c:v>
                </c:pt>
                <c:pt idx="49">
                  <c:v>45318.124999999884</c:v>
                </c:pt>
                <c:pt idx="50">
                  <c:v>45318.166666666548</c:v>
                </c:pt>
                <c:pt idx="51">
                  <c:v>45318.208333333212</c:v>
                </c:pt>
                <c:pt idx="52">
                  <c:v>45318.249999999876</c:v>
                </c:pt>
                <c:pt idx="53">
                  <c:v>45318.291666666541</c:v>
                </c:pt>
                <c:pt idx="54">
                  <c:v>45318.333333333205</c:v>
                </c:pt>
                <c:pt idx="55">
                  <c:v>45318.374999999869</c:v>
                </c:pt>
                <c:pt idx="56">
                  <c:v>45318.416666666533</c:v>
                </c:pt>
                <c:pt idx="57">
                  <c:v>45318.458333333198</c:v>
                </c:pt>
                <c:pt idx="58">
                  <c:v>45318.499999999862</c:v>
                </c:pt>
                <c:pt idx="59">
                  <c:v>45318.541666666526</c:v>
                </c:pt>
                <c:pt idx="60">
                  <c:v>45318.58333333319</c:v>
                </c:pt>
                <c:pt idx="61">
                  <c:v>45318.624999999854</c:v>
                </c:pt>
                <c:pt idx="62">
                  <c:v>45318.666666666519</c:v>
                </c:pt>
                <c:pt idx="63">
                  <c:v>45318.708333333183</c:v>
                </c:pt>
                <c:pt idx="64">
                  <c:v>45318.749999999847</c:v>
                </c:pt>
                <c:pt idx="65">
                  <c:v>45318.791666666511</c:v>
                </c:pt>
                <c:pt idx="66">
                  <c:v>45318.833333333176</c:v>
                </c:pt>
                <c:pt idx="67">
                  <c:v>45318.87499999984</c:v>
                </c:pt>
                <c:pt idx="68">
                  <c:v>45318.916666666504</c:v>
                </c:pt>
                <c:pt idx="69">
                  <c:v>45318.958333333168</c:v>
                </c:pt>
                <c:pt idx="70">
                  <c:v>45318.999999999833</c:v>
                </c:pt>
                <c:pt idx="71">
                  <c:v>45319.041666666497</c:v>
                </c:pt>
                <c:pt idx="72">
                  <c:v>45319.083333333161</c:v>
                </c:pt>
                <c:pt idx="73">
                  <c:v>45319.124999999825</c:v>
                </c:pt>
                <c:pt idx="74">
                  <c:v>45319.16666666649</c:v>
                </c:pt>
                <c:pt idx="75">
                  <c:v>45319.208333333154</c:v>
                </c:pt>
                <c:pt idx="76">
                  <c:v>45319.249999999818</c:v>
                </c:pt>
                <c:pt idx="77">
                  <c:v>45319.291666666482</c:v>
                </c:pt>
                <c:pt idx="78">
                  <c:v>45319.333333333147</c:v>
                </c:pt>
                <c:pt idx="79">
                  <c:v>45319.374999999811</c:v>
                </c:pt>
                <c:pt idx="80">
                  <c:v>45319.416666666475</c:v>
                </c:pt>
                <c:pt idx="81">
                  <c:v>45319.458333333139</c:v>
                </c:pt>
                <c:pt idx="82">
                  <c:v>45319.499999999804</c:v>
                </c:pt>
                <c:pt idx="83">
                  <c:v>45319.541666666468</c:v>
                </c:pt>
                <c:pt idx="84">
                  <c:v>45319.583333333132</c:v>
                </c:pt>
                <c:pt idx="85">
                  <c:v>45319.624999999796</c:v>
                </c:pt>
                <c:pt idx="86">
                  <c:v>45319.666666666461</c:v>
                </c:pt>
                <c:pt idx="87">
                  <c:v>45319.708333333125</c:v>
                </c:pt>
                <c:pt idx="88">
                  <c:v>45319.749999999789</c:v>
                </c:pt>
                <c:pt idx="89">
                  <c:v>45319.791666666453</c:v>
                </c:pt>
                <c:pt idx="90">
                  <c:v>45319.833333333117</c:v>
                </c:pt>
                <c:pt idx="91">
                  <c:v>45319.874999999782</c:v>
                </c:pt>
                <c:pt idx="92">
                  <c:v>45319.916666666446</c:v>
                </c:pt>
                <c:pt idx="93">
                  <c:v>45319.95833333311</c:v>
                </c:pt>
                <c:pt idx="94">
                  <c:v>45319.999999999774</c:v>
                </c:pt>
                <c:pt idx="95">
                  <c:v>45320.041666666439</c:v>
                </c:pt>
                <c:pt idx="96">
                  <c:v>45320.083333333103</c:v>
                </c:pt>
                <c:pt idx="97">
                  <c:v>45320.124999999767</c:v>
                </c:pt>
                <c:pt idx="98">
                  <c:v>45320.166666666431</c:v>
                </c:pt>
                <c:pt idx="99">
                  <c:v>45320.208333333096</c:v>
                </c:pt>
                <c:pt idx="100">
                  <c:v>45320.24999999976</c:v>
                </c:pt>
                <c:pt idx="101">
                  <c:v>45320.291666666424</c:v>
                </c:pt>
                <c:pt idx="102">
                  <c:v>45320.333333333088</c:v>
                </c:pt>
                <c:pt idx="103">
                  <c:v>45320.374999999753</c:v>
                </c:pt>
                <c:pt idx="104">
                  <c:v>45320.416666666417</c:v>
                </c:pt>
                <c:pt idx="105">
                  <c:v>45320.458333333081</c:v>
                </c:pt>
                <c:pt idx="106">
                  <c:v>45320.499999999745</c:v>
                </c:pt>
                <c:pt idx="107">
                  <c:v>45320.54166666641</c:v>
                </c:pt>
                <c:pt idx="108">
                  <c:v>45320.583333333074</c:v>
                </c:pt>
                <c:pt idx="109">
                  <c:v>45320.624999999738</c:v>
                </c:pt>
                <c:pt idx="110">
                  <c:v>45320.666666666402</c:v>
                </c:pt>
                <c:pt idx="111">
                  <c:v>45320.708333333067</c:v>
                </c:pt>
                <c:pt idx="112">
                  <c:v>45320.749999999731</c:v>
                </c:pt>
                <c:pt idx="113">
                  <c:v>45320.791666666395</c:v>
                </c:pt>
                <c:pt idx="114">
                  <c:v>45320.833333333059</c:v>
                </c:pt>
                <c:pt idx="115">
                  <c:v>45320.874999999724</c:v>
                </c:pt>
                <c:pt idx="116">
                  <c:v>45320.916666666388</c:v>
                </c:pt>
                <c:pt idx="117">
                  <c:v>45320.958333333052</c:v>
                </c:pt>
                <c:pt idx="118">
                  <c:v>45320.999999999716</c:v>
                </c:pt>
                <c:pt idx="119">
                  <c:v>45321.04166666638</c:v>
                </c:pt>
                <c:pt idx="120">
                  <c:v>45321.083333333045</c:v>
                </c:pt>
                <c:pt idx="121">
                  <c:v>45321.124999999709</c:v>
                </c:pt>
                <c:pt idx="122">
                  <c:v>45321.166666666373</c:v>
                </c:pt>
                <c:pt idx="123">
                  <c:v>45321.208333333037</c:v>
                </c:pt>
                <c:pt idx="124">
                  <c:v>45321.249999999702</c:v>
                </c:pt>
                <c:pt idx="125">
                  <c:v>45321.291666666366</c:v>
                </c:pt>
                <c:pt idx="126">
                  <c:v>45321.33333333303</c:v>
                </c:pt>
                <c:pt idx="127">
                  <c:v>45321.374999999694</c:v>
                </c:pt>
                <c:pt idx="128">
                  <c:v>45321.416666666359</c:v>
                </c:pt>
                <c:pt idx="129">
                  <c:v>45321.458333333023</c:v>
                </c:pt>
                <c:pt idx="130">
                  <c:v>45321.499999999687</c:v>
                </c:pt>
                <c:pt idx="131">
                  <c:v>45321.541666666351</c:v>
                </c:pt>
                <c:pt idx="132">
                  <c:v>45321.583333333016</c:v>
                </c:pt>
                <c:pt idx="133">
                  <c:v>45321.62499999968</c:v>
                </c:pt>
                <c:pt idx="134">
                  <c:v>45321.666666666344</c:v>
                </c:pt>
                <c:pt idx="135">
                  <c:v>45321.708333333008</c:v>
                </c:pt>
                <c:pt idx="136">
                  <c:v>45321.749999999673</c:v>
                </c:pt>
                <c:pt idx="137">
                  <c:v>45321.791666666337</c:v>
                </c:pt>
                <c:pt idx="138">
                  <c:v>45321.833333333001</c:v>
                </c:pt>
                <c:pt idx="139">
                  <c:v>45321.874999999665</c:v>
                </c:pt>
                <c:pt idx="140">
                  <c:v>45321.91666666633</c:v>
                </c:pt>
                <c:pt idx="141">
                  <c:v>45321.958333332994</c:v>
                </c:pt>
                <c:pt idx="142">
                  <c:v>45321.999999999658</c:v>
                </c:pt>
                <c:pt idx="143">
                  <c:v>45322.041666666322</c:v>
                </c:pt>
                <c:pt idx="144">
                  <c:v>45322.083333332987</c:v>
                </c:pt>
                <c:pt idx="145">
                  <c:v>45322.124999999651</c:v>
                </c:pt>
                <c:pt idx="146">
                  <c:v>45322.166666666315</c:v>
                </c:pt>
                <c:pt idx="147">
                  <c:v>45322.208333332979</c:v>
                </c:pt>
                <c:pt idx="148">
                  <c:v>45322.249999999643</c:v>
                </c:pt>
                <c:pt idx="149">
                  <c:v>45322.291666666308</c:v>
                </c:pt>
                <c:pt idx="150">
                  <c:v>45322.333333332972</c:v>
                </c:pt>
                <c:pt idx="151">
                  <c:v>45322.374999999636</c:v>
                </c:pt>
                <c:pt idx="152">
                  <c:v>45322.4166666663</c:v>
                </c:pt>
                <c:pt idx="153">
                  <c:v>45322.458333332965</c:v>
                </c:pt>
                <c:pt idx="154">
                  <c:v>45322.499999999629</c:v>
                </c:pt>
                <c:pt idx="155">
                  <c:v>45322.541666666293</c:v>
                </c:pt>
                <c:pt idx="156">
                  <c:v>45322.583333332957</c:v>
                </c:pt>
                <c:pt idx="157">
                  <c:v>45322.624999999622</c:v>
                </c:pt>
                <c:pt idx="158">
                  <c:v>45322.666666666286</c:v>
                </c:pt>
                <c:pt idx="159">
                  <c:v>45322.70833333295</c:v>
                </c:pt>
                <c:pt idx="160">
                  <c:v>45322.749999999614</c:v>
                </c:pt>
                <c:pt idx="161">
                  <c:v>45322.791666666279</c:v>
                </c:pt>
                <c:pt idx="162">
                  <c:v>45322.833333332943</c:v>
                </c:pt>
                <c:pt idx="163">
                  <c:v>45322.874999999607</c:v>
                </c:pt>
                <c:pt idx="164">
                  <c:v>45322.916666666271</c:v>
                </c:pt>
                <c:pt idx="165">
                  <c:v>45322.958333332936</c:v>
                </c:pt>
                <c:pt idx="166">
                  <c:v>45322.9999999996</c:v>
                </c:pt>
                <c:pt idx="167">
                  <c:v>45323.041666666264</c:v>
                </c:pt>
                <c:pt idx="168">
                  <c:v>45323.083333332928</c:v>
                </c:pt>
                <c:pt idx="169">
                  <c:v>45323.124999999593</c:v>
                </c:pt>
                <c:pt idx="170">
                  <c:v>45323.166666666257</c:v>
                </c:pt>
                <c:pt idx="171">
                  <c:v>45323.208333332921</c:v>
                </c:pt>
                <c:pt idx="172">
                  <c:v>45323.249999999585</c:v>
                </c:pt>
                <c:pt idx="173">
                  <c:v>45323.29166666625</c:v>
                </c:pt>
                <c:pt idx="174">
                  <c:v>45323.333333332914</c:v>
                </c:pt>
                <c:pt idx="175">
                  <c:v>45323.374999999578</c:v>
                </c:pt>
                <c:pt idx="176">
                  <c:v>45323.416666666242</c:v>
                </c:pt>
                <c:pt idx="177">
                  <c:v>45323.458333332906</c:v>
                </c:pt>
                <c:pt idx="178">
                  <c:v>45323.499999999571</c:v>
                </c:pt>
                <c:pt idx="179">
                  <c:v>45323.541666666235</c:v>
                </c:pt>
                <c:pt idx="180">
                  <c:v>45323.583333332899</c:v>
                </c:pt>
                <c:pt idx="181">
                  <c:v>45323.624999999563</c:v>
                </c:pt>
                <c:pt idx="182">
                  <c:v>45323.666666666228</c:v>
                </c:pt>
                <c:pt idx="183">
                  <c:v>45323.708333332892</c:v>
                </c:pt>
                <c:pt idx="184">
                  <c:v>45323.749999999556</c:v>
                </c:pt>
                <c:pt idx="185">
                  <c:v>45323.79166666622</c:v>
                </c:pt>
                <c:pt idx="186">
                  <c:v>45323.833333332885</c:v>
                </c:pt>
                <c:pt idx="187">
                  <c:v>45323.874999999549</c:v>
                </c:pt>
                <c:pt idx="188">
                  <c:v>45323.916666666213</c:v>
                </c:pt>
                <c:pt idx="189">
                  <c:v>45323.958333332877</c:v>
                </c:pt>
                <c:pt idx="190">
                  <c:v>45323.999999999542</c:v>
                </c:pt>
                <c:pt idx="191">
                  <c:v>45324.041666666206</c:v>
                </c:pt>
                <c:pt idx="192">
                  <c:v>45324.08333333287</c:v>
                </c:pt>
                <c:pt idx="193">
                  <c:v>45324.124999999534</c:v>
                </c:pt>
                <c:pt idx="194">
                  <c:v>45324.166666666199</c:v>
                </c:pt>
                <c:pt idx="195">
                  <c:v>45324.208333332863</c:v>
                </c:pt>
                <c:pt idx="196">
                  <c:v>45324.249999999527</c:v>
                </c:pt>
                <c:pt idx="197">
                  <c:v>45324.291666666191</c:v>
                </c:pt>
                <c:pt idx="198">
                  <c:v>45324.333333332856</c:v>
                </c:pt>
                <c:pt idx="199">
                  <c:v>45324.37499999952</c:v>
                </c:pt>
                <c:pt idx="200">
                  <c:v>45324.416666666184</c:v>
                </c:pt>
                <c:pt idx="201">
                  <c:v>45324.458333332848</c:v>
                </c:pt>
                <c:pt idx="202">
                  <c:v>45324.499999999513</c:v>
                </c:pt>
                <c:pt idx="203">
                  <c:v>45324.541666666177</c:v>
                </c:pt>
                <c:pt idx="204">
                  <c:v>45324.583333332841</c:v>
                </c:pt>
                <c:pt idx="205">
                  <c:v>45324.624999999505</c:v>
                </c:pt>
                <c:pt idx="206">
                  <c:v>45324.666666666169</c:v>
                </c:pt>
                <c:pt idx="207">
                  <c:v>45324.708333332834</c:v>
                </c:pt>
                <c:pt idx="208">
                  <c:v>45324.749999999498</c:v>
                </c:pt>
                <c:pt idx="209">
                  <c:v>45324.791666666162</c:v>
                </c:pt>
                <c:pt idx="210">
                  <c:v>45324.833333332826</c:v>
                </c:pt>
                <c:pt idx="211">
                  <c:v>45324.874999999491</c:v>
                </c:pt>
                <c:pt idx="212">
                  <c:v>45324.916666666155</c:v>
                </c:pt>
                <c:pt idx="213">
                  <c:v>45324.958333332819</c:v>
                </c:pt>
                <c:pt idx="214">
                  <c:v>45324.999999999483</c:v>
                </c:pt>
                <c:pt idx="215">
                  <c:v>45325.041666666148</c:v>
                </c:pt>
                <c:pt idx="216">
                  <c:v>45325.083333332812</c:v>
                </c:pt>
                <c:pt idx="217">
                  <c:v>45325.124999999476</c:v>
                </c:pt>
                <c:pt idx="218">
                  <c:v>45325.16666666614</c:v>
                </c:pt>
                <c:pt idx="219">
                  <c:v>45325.208333332805</c:v>
                </c:pt>
                <c:pt idx="220">
                  <c:v>45325.249999999469</c:v>
                </c:pt>
                <c:pt idx="221">
                  <c:v>45325.291666666133</c:v>
                </c:pt>
                <c:pt idx="222">
                  <c:v>45325.333333332797</c:v>
                </c:pt>
                <c:pt idx="223">
                  <c:v>45325.374999999462</c:v>
                </c:pt>
                <c:pt idx="224">
                  <c:v>45325.416666666126</c:v>
                </c:pt>
                <c:pt idx="225">
                  <c:v>45325.45833333279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45316.083333333336</c:v>
                </c:pt>
                <c:pt idx="1">
                  <c:v>45316.125</c:v>
                </c:pt>
                <c:pt idx="2">
                  <c:v>45316.166666666664</c:v>
                </c:pt>
                <c:pt idx="3">
                  <c:v>45316.208333333328</c:v>
                </c:pt>
                <c:pt idx="4">
                  <c:v>45316.249999999993</c:v>
                </c:pt>
                <c:pt idx="5">
                  <c:v>45316.291666666657</c:v>
                </c:pt>
                <c:pt idx="6">
                  <c:v>45316.333333333321</c:v>
                </c:pt>
                <c:pt idx="7">
                  <c:v>45316.374999999985</c:v>
                </c:pt>
                <c:pt idx="8">
                  <c:v>45316.41666666665</c:v>
                </c:pt>
                <c:pt idx="9">
                  <c:v>45316.458333333314</c:v>
                </c:pt>
                <c:pt idx="10">
                  <c:v>45316.499999999978</c:v>
                </c:pt>
                <c:pt idx="11">
                  <c:v>45316.541666666642</c:v>
                </c:pt>
                <c:pt idx="12">
                  <c:v>45316.583333333307</c:v>
                </c:pt>
                <c:pt idx="13">
                  <c:v>45316.624999999971</c:v>
                </c:pt>
                <c:pt idx="14">
                  <c:v>45316.666666666635</c:v>
                </c:pt>
                <c:pt idx="15">
                  <c:v>45316.708333333299</c:v>
                </c:pt>
                <c:pt idx="16">
                  <c:v>45316.749999999964</c:v>
                </c:pt>
                <c:pt idx="17">
                  <c:v>45316.791666666628</c:v>
                </c:pt>
                <c:pt idx="18">
                  <c:v>45316.833333333292</c:v>
                </c:pt>
                <c:pt idx="19">
                  <c:v>45316.874999999956</c:v>
                </c:pt>
                <c:pt idx="20">
                  <c:v>45316.916666666621</c:v>
                </c:pt>
                <c:pt idx="21">
                  <c:v>45316.958333333285</c:v>
                </c:pt>
                <c:pt idx="22">
                  <c:v>45316.999999999949</c:v>
                </c:pt>
                <c:pt idx="23">
                  <c:v>45317.041666666613</c:v>
                </c:pt>
                <c:pt idx="24">
                  <c:v>45317.083333333278</c:v>
                </c:pt>
                <c:pt idx="25">
                  <c:v>45317.124999999942</c:v>
                </c:pt>
                <c:pt idx="26">
                  <c:v>45317.166666666606</c:v>
                </c:pt>
                <c:pt idx="27">
                  <c:v>45317.20833333327</c:v>
                </c:pt>
                <c:pt idx="28">
                  <c:v>45317.249999999935</c:v>
                </c:pt>
                <c:pt idx="29">
                  <c:v>45317.291666666599</c:v>
                </c:pt>
                <c:pt idx="30">
                  <c:v>45317.333333333263</c:v>
                </c:pt>
                <c:pt idx="31">
                  <c:v>45317.374999999927</c:v>
                </c:pt>
                <c:pt idx="32">
                  <c:v>45317.416666666591</c:v>
                </c:pt>
                <c:pt idx="33">
                  <c:v>45317.458333333256</c:v>
                </c:pt>
                <c:pt idx="34">
                  <c:v>45317.49999999992</c:v>
                </c:pt>
                <c:pt idx="35">
                  <c:v>45317.541666666584</c:v>
                </c:pt>
                <c:pt idx="36">
                  <c:v>45317.583333333248</c:v>
                </c:pt>
                <c:pt idx="37">
                  <c:v>45317.624999999913</c:v>
                </c:pt>
                <c:pt idx="38">
                  <c:v>45317.666666666577</c:v>
                </c:pt>
                <c:pt idx="39">
                  <c:v>45317.708333333241</c:v>
                </c:pt>
                <c:pt idx="40">
                  <c:v>45317.749999999905</c:v>
                </c:pt>
                <c:pt idx="41">
                  <c:v>45317.79166666657</c:v>
                </c:pt>
                <c:pt idx="42">
                  <c:v>45317.833333333234</c:v>
                </c:pt>
                <c:pt idx="43">
                  <c:v>45317.874999999898</c:v>
                </c:pt>
                <c:pt idx="44">
                  <c:v>45317.916666666562</c:v>
                </c:pt>
                <c:pt idx="45">
                  <c:v>45317.958333333227</c:v>
                </c:pt>
                <c:pt idx="46">
                  <c:v>45317.999999999891</c:v>
                </c:pt>
                <c:pt idx="47">
                  <c:v>45318.041666666555</c:v>
                </c:pt>
                <c:pt idx="48">
                  <c:v>45318.083333333219</c:v>
                </c:pt>
                <c:pt idx="49">
                  <c:v>45318.124999999884</c:v>
                </c:pt>
                <c:pt idx="50">
                  <c:v>45318.166666666548</c:v>
                </c:pt>
                <c:pt idx="51">
                  <c:v>45318.208333333212</c:v>
                </c:pt>
                <c:pt idx="52">
                  <c:v>45318.249999999876</c:v>
                </c:pt>
                <c:pt idx="53">
                  <c:v>45318.291666666541</c:v>
                </c:pt>
                <c:pt idx="54">
                  <c:v>45318.333333333205</c:v>
                </c:pt>
                <c:pt idx="55">
                  <c:v>45318.374999999869</c:v>
                </c:pt>
                <c:pt idx="56">
                  <c:v>45318.416666666533</c:v>
                </c:pt>
                <c:pt idx="57">
                  <c:v>45318.458333333198</c:v>
                </c:pt>
                <c:pt idx="58">
                  <c:v>45318.499999999862</c:v>
                </c:pt>
                <c:pt idx="59">
                  <c:v>45318.541666666526</c:v>
                </c:pt>
                <c:pt idx="60">
                  <c:v>45318.58333333319</c:v>
                </c:pt>
                <c:pt idx="61">
                  <c:v>45318.624999999854</c:v>
                </c:pt>
                <c:pt idx="62">
                  <c:v>45318.666666666519</c:v>
                </c:pt>
                <c:pt idx="63">
                  <c:v>45318.708333333183</c:v>
                </c:pt>
                <c:pt idx="64">
                  <c:v>45318.749999999847</c:v>
                </c:pt>
                <c:pt idx="65">
                  <c:v>45318.791666666511</c:v>
                </c:pt>
                <c:pt idx="66">
                  <c:v>45318.833333333176</c:v>
                </c:pt>
                <c:pt idx="67">
                  <c:v>45318.87499999984</c:v>
                </c:pt>
                <c:pt idx="68">
                  <c:v>45318.916666666504</c:v>
                </c:pt>
                <c:pt idx="69">
                  <c:v>45318.958333333168</c:v>
                </c:pt>
                <c:pt idx="70">
                  <c:v>45318.999999999833</c:v>
                </c:pt>
                <c:pt idx="71">
                  <c:v>45319.041666666497</c:v>
                </c:pt>
                <c:pt idx="72">
                  <c:v>45319.083333333161</c:v>
                </c:pt>
                <c:pt idx="73">
                  <c:v>45319.124999999825</c:v>
                </c:pt>
                <c:pt idx="74">
                  <c:v>45319.16666666649</c:v>
                </c:pt>
                <c:pt idx="75">
                  <c:v>45319.208333333154</c:v>
                </c:pt>
                <c:pt idx="76">
                  <c:v>45319.249999999818</c:v>
                </c:pt>
                <c:pt idx="77">
                  <c:v>45319.291666666482</c:v>
                </c:pt>
                <c:pt idx="78">
                  <c:v>45319.333333333147</c:v>
                </c:pt>
                <c:pt idx="79">
                  <c:v>45319.374999999811</c:v>
                </c:pt>
                <c:pt idx="80">
                  <c:v>45319.416666666475</c:v>
                </c:pt>
                <c:pt idx="81">
                  <c:v>45319.458333333139</c:v>
                </c:pt>
                <c:pt idx="82">
                  <c:v>45319.499999999804</c:v>
                </c:pt>
                <c:pt idx="83">
                  <c:v>45319.541666666468</c:v>
                </c:pt>
                <c:pt idx="84">
                  <c:v>45319.583333333132</c:v>
                </c:pt>
                <c:pt idx="85">
                  <c:v>45319.624999999796</c:v>
                </c:pt>
                <c:pt idx="86">
                  <c:v>45319.666666666461</c:v>
                </c:pt>
                <c:pt idx="87">
                  <c:v>45319.708333333125</c:v>
                </c:pt>
                <c:pt idx="88">
                  <c:v>45319.749999999789</c:v>
                </c:pt>
                <c:pt idx="89">
                  <c:v>45319.791666666453</c:v>
                </c:pt>
                <c:pt idx="90">
                  <c:v>45319.833333333117</c:v>
                </c:pt>
                <c:pt idx="91">
                  <c:v>45319.874999999782</c:v>
                </c:pt>
                <c:pt idx="92">
                  <c:v>45319.916666666446</c:v>
                </c:pt>
                <c:pt idx="93">
                  <c:v>45319.95833333311</c:v>
                </c:pt>
                <c:pt idx="94">
                  <c:v>45319.999999999774</c:v>
                </c:pt>
                <c:pt idx="95">
                  <c:v>45320.041666666439</c:v>
                </c:pt>
                <c:pt idx="96">
                  <c:v>45320.083333333103</c:v>
                </c:pt>
                <c:pt idx="97">
                  <c:v>45320.124999999767</c:v>
                </c:pt>
                <c:pt idx="98">
                  <c:v>45320.166666666431</c:v>
                </c:pt>
                <c:pt idx="99">
                  <c:v>45320.208333333096</c:v>
                </c:pt>
                <c:pt idx="100">
                  <c:v>45320.24999999976</c:v>
                </c:pt>
                <c:pt idx="101">
                  <c:v>45320.291666666424</c:v>
                </c:pt>
                <c:pt idx="102">
                  <c:v>45320.333333333088</c:v>
                </c:pt>
                <c:pt idx="103">
                  <c:v>45320.374999999753</c:v>
                </c:pt>
                <c:pt idx="104">
                  <c:v>45320.416666666417</c:v>
                </c:pt>
                <c:pt idx="105">
                  <c:v>45320.458333333081</c:v>
                </c:pt>
                <c:pt idx="106">
                  <c:v>45320.499999999745</c:v>
                </c:pt>
                <c:pt idx="107">
                  <c:v>45320.54166666641</c:v>
                </c:pt>
                <c:pt idx="108">
                  <c:v>45320.583333333074</c:v>
                </c:pt>
                <c:pt idx="109">
                  <c:v>45320.624999999738</c:v>
                </c:pt>
                <c:pt idx="110">
                  <c:v>45320.666666666402</c:v>
                </c:pt>
                <c:pt idx="111">
                  <c:v>45320.708333333067</c:v>
                </c:pt>
                <c:pt idx="112">
                  <c:v>45320.749999999731</c:v>
                </c:pt>
                <c:pt idx="113">
                  <c:v>45320.791666666395</c:v>
                </c:pt>
                <c:pt idx="114">
                  <c:v>45320.833333333059</c:v>
                </c:pt>
                <c:pt idx="115">
                  <c:v>45320.874999999724</c:v>
                </c:pt>
                <c:pt idx="116">
                  <c:v>45320.916666666388</c:v>
                </c:pt>
                <c:pt idx="117">
                  <c:v>45320.958333333052</c:v>
                </c:pt>
                <c:pt idx="118">
                  <c:v>45320.999999999716</c:v>
                </c:pt>
                <c:pt idx="119">
                  <c:v>45321.04166666638</c:v>
                </c:pt>
                <c:pt idx="120">
                  <c:v>45321.083333333045</c:v>
                </c:pt>
                <c:pt idx="121">
                  <c:v>45321.124999999709</c:v>
                </c:pt>
                <c:pt idx="122">
                  <c:v>45321.166666666373</c:v>
                </c:pt>
                <c:pt idx="123">
                  <c:v>45321.208333333037</c:v>
                </c:pt>
                <c:pt idx="124">
                  <c:v>45321.249999999702</c:v>
                </c:pt>
                <c:pt idx="125">
                  <c:v>45321.291666666366</c:v>
                </c:pt>
                <c:pt idx="126">
                  <c:v>45321.33333333303</c:v>
                </c:pt>
                <c:pt idx="127">
                  <c:v>45321.374999999694</c:v>
                </c:pt>
                <c:pt idx="128">
                  <c:v>45321.416666666359</c:v>
                </c:pt>
                <c:pt idx="129">
                  <c:v>45321.458333333023</c:v>
                </c:pt>
                <c:pt idx="130">
                  <c:v>45321.499999999687</c:v>
                </c:pt>
                <c:pt idx="131">
                  <c:v>45321.541666666351</c:v>
                </c:pt>
                <c:pt idx="132">
                  <c:v>45321.583333333016</c:v>
                </c:pt>
                <c:pt idx="133">
                  <c:v>45321.62499999968</c:v>
                </c:pt>
                <c:pt idx="134">
                  <c:v>45321.666666666344</c:v>
                </c:pt>
                <c:pt idx="135">
                  <c:v>45321.708333333008</c:v>
                </c:pt>
                <c:pt idx="136">
                  <c:v>45321.749999999673</c:v>
                </c:pt>
                <c:pt idx="137">
                  <c:v>45321.791666666337</c:v>
                </c:pt>
                <c:pt idx="138">
                  <c:v>45321.833333333001</c:v>
                </c:pt>
                <c:pt idx="139">
                  <c:v>45321.874999999665</c:v>
                </c:pt>
                <c:pt idx="140">
                  <c:v>45321.91666666633</c:v>
                </c:pt>
                <c:pt idx="141">
                  <c:v>45321.958333332994</c:v>
                </c:pt>
                <c:pt idx="142">
                  <c:v>45321.999999999658</c:v>
                </c:pt>
                <c:pt idx="143">
                  <c:v>45322.041666666322</c:v>
                </c:pt>
                <c:pt idx="144">
                  <c:v>45322.083333332987</c:v>
                </c:pt>
                <c:pt idx="145">
                  <c:v>45322.124999999651</c:v>
                </c:pt>
                <c:pt idx="146">
                  <c:v>45322.166666666315</c:v>
                </c:pt>
                <c:pt idx="147">
                  <c:v>45322.208333332979</c:v>
                </c:pt>
                <c:pt idx="148">
                  <c:v>45322.249999999643</c:v>
                </c:pt>
                <c:pt idx="149">
                  <c:v>45322.291666666308</c:v>
                </c:pt>
                <c:pt idx="150">
                  <c:v>45322.333333332972</c:v>
                </c:pt>
                <c:pt idx="151">
                  <c:v>45322.374999999636</c:v>
                </c:pt>
                <c:pt idx="152">
                  <c:v>45322.4166666663</c:v>
                </c:pt>
                <c:pt idx="153">
                  <c:v>45322.458333332965</c:v>
                </c:pt>
                <c:pt idx="154">
                  <c:v>45322.499999999629</c:v>
                </c:pt>
                <c:pt idx="155">
                  <c:v>45322.541666666293</c:v>
                </c:pt>
                <c:pt idx="156">
                  <c:v>45322.583333332957</c:v>
                </c:pt>
                <c:pt idx="157">
                  <c:v>45322.624999999622</c:v>
                </c:pt>
                <c:pt idx="158">
                  <c:v>45322.666666666286</c:v>
                </c:pt>
                <c:pt idx="159">
                  <c:v>45322.70833333295</c:v>
                </c:pt>
                <c:pt idx="160">
                  <c:v>45322.749999999614</c:v>
                </c:pt>
                <c:pt idx="161">
                  <c:v>45322.791666666279</c:v>
                </c:pt>
                <c:pt idx="162">
                  <c:v>45322.833333332943</c:v>
                </c:pt>
                <c:pt idx="163">
                  <c:v>45322.874999999607</c:v>
                </c:pt>
                <c:pt idx="164">
                  <c:v>45322.916666666271</c:v>
                </c:pt>
                <c:pt idx="165">
                  <c:v>45322.958333332936</c:v>
                </c:pt>
                <c:pt idx="166">
                  <c:v>45322.9999999996</c:v>
                </c:pt>
                <c:pt idx="167">
                  <c:v>45323.041666666264</c:v>
                </c:pt>
                <c:pt idx="168">
                  <c:v>45323.083333332928</c:v>
                </c:pt>
                <c:pt idx="169">
                  <c:v>45323.124999999593</c:v>
                </c:pt>
                <c:pt idx="170">
                  <c:v>45323.166666666257</c:v>
                </c:pt>
                <c:pt idx="171">
                  <c:v>45323.208333332921</c:v>
                </c:pt>
                <c:pt idx="172">
                  <c:v>45323.249999999585</c:v>
                </c:pt>
                <c:pt idx="173">
                  <c:v>45323.29166666625</c:v>
                </c:pt>
                <c:pt idx="174">
                  <c:v>45323.333333332914</c:v>
                </c:pt>
                <c:pt idx="175">
                  <c:v>45323.374999999578</c:v>
                </c:pt>
                <c:pt idx="176">
                  <c:v>45323.416666666242</c:v>
                </c:pt>
                <c:pt idx="177">
                  <c:v>45323.458333332906</c:v>
                </c:pt>
                <c:pt idx="178">
                  <c:v>45323.499999999571</c:v>
                </c:pt>
                <c:pt idx="179">
                  <c:v>45323.541666666235</c:v>
                </c:pt>
                <c:pt idx="180">
                  <c:v>45323.583333332899</c:v>
                </c:pt>
                <c:pt idx="181">
                  <c:v>45323.624999999563</c:v>
                </c:pt>
                <c:pt idx="182">
                  <c:v>45323.666666666228</c:v>
                </c:pt>
                <c:pt idx="183">
                  <c:v>45323.708333332892</c:v>
                </c:pt>
                <c:pt idx="184">
                  <c:v>45323.749999999556</c:v>
                </c:pt>
                <c:pt idx="185">
                  <c:v>45323.79166666622</c:v>
                </c:pt>
                <c:pt idx="186">
                  <c:v>45323.833333332885</c:v>
                </c:pt>
                <c:pt idx="187">
                  <c:v>45323.874999999549</c:v>
                </c:pt>
                <c:pt idx="188">
                  <c:v>45323.916666666213</c:v>
                </c:pt>
                <c:pt idx="189">
                  <c:v>45323.958333332877</c:v>
                </c:pt>
                <c:pt idx="190">
                  <c:v>45323.999999999542</c:v>
                </c:pt>
                <c:pt idx="191">
                  <c:v>45324.041666666206</c:v>
                </c:pt>
                <c:pt idx="192">
                  <c:v>45324.08333333287</c:v>
                </c:pt>
                <c:pt idx="193">
                  <c:v>45324.124999999534</c:v>
                </c:pt>
                <c:pt idx="194">
                  <c:v>45324.166666666199</c:v>
                </c:pt>
                <c:pt idx="195">
                  <c:v>45324.208333332863</c:v>
                </c:pt>
                <c:pt idx="196">
                  <c:v>45324.249999999527</c:v>
                </c:pt>
                <c:pt idx="197">
                  <c:v>45324.291666666191</c:v>
                </c:pt>
                <c:pt idx="198">
                  <c:v>45324.333333332856</c:v>
                </c:pt>
                <c:pt idx="199">
                  <c:v>45324.37499999952</c:v>
                </c:pt>
                <c:pt idx="200">
                  <c:v>45324.416666666184</c:v>
                </c:pt>
                <c:pt idx="201">
                  <c:v>45324.458333332848</c:v>
                </c:pt>
                <c:pt idx="202">
                  <c:v>45324.499999999513</c:v>
                </c:pt>
                <c:pt idx="203">
                  <c:v>45324.541666666177</c:v>
                </c:pt>
                <c:pt idx="204">
                  <c:v>45324.583333332841</c:v>
                </c:pt>
                <c:pt idx="205">
                  <c:v>45324.624999999505</c:v>
                </c:pt>
                <c:pt idx="206">
                  <c:v>45324.666666666169</c:v>
                </c:pt>
                <c:pt idx="207">
                  <c:v>45324.708333332834</c:v>
                </c:pt>
                <c:pt idx="208">
                  <c:v>45324.749999999498</c:v>
                </c:pt>
                <c:pt idx="209">
                  <c:v>45324.791666666162</c:v>
                </c:pt>
                <c:pt idx="210">
                  <c:v>45324.833333332826</c:v>
                </c:pt>
                <c:pt idx="211">
                  <c:v>45324.874999999491</c:v>
                </c:pt>
                <c:pt idx="212">
                  <c:v>45324.916666666155</c:v>
                </c:pt>
                <c:pt idx="213">
                  <c:v>45324.958333332819</c:v>
                </c:pt>
                <c:pt idx="214">
                  <c:v>45324.999999999483</c:v>
                </c:pt>
                <c:pt idx="215">
                  <c:v>45325.041666666148</c:v>
                </c:pt>
                <c:pt idx="216">
                  <c:v>45325.083333332812</c:v>
                </c:pt>
                <c:pt idx="217">
                  <c:v>45325.124999999476</c:v>
                </c:pt>
                <c:pt idx="218">
                  <c:v>45325.16666666614</c:v>
                </c:pt>
                <c:pt idx="219">
                  <c:v>45325.208333332805</c:v>
                </c:pt>
                <c:pt idx="220">
                  <c:v>45325.249999999469</c:v>
                </c:pt>
                <c:pt idx="221">
                  <c:v>45325.291666666133</c:v>
                </c:pt>
                <c:pt idx="222">
                  <c:v>45325.333333332797</c:v>
                </c:pt>
                <c:pt idx="223">
                  <c:v>45325.374999999462</c:v>
                </c:pt>
                <c:pt idx="224">
                  <c:v>45325.416666666126</c:v>
                </c:pt>
                <c:pt idx="225">
                  <c:v>45325.45833333279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25" sqref="G25"/>
    </sheetView>
  </sheetViews>
  <sheetFormatPr baseColWidth="10"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5" max="5" width="10.28515625" customWidth="1"/>
    <col min="6" max="6" width="9.7109375" customWidth="1"/>
    <col min="9" max="9" width="19.855468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6" t="s">
        <v>184</v>
      </c>
      <c r="K2" s="126"/>
      <c r="L2" s="126"/>
    </row>
    <row r="3" spans="2:16" x14ac:dyDescent="0.25">
      <c r="B3" s="54" t="s">
        <v>206</v>
      </c>
      <c r="C3" s="54"/>
      <c r="E3" s="125">
        <v>45316</v>
      </c>
      <c r="F3" s="125"/>
      <c r="J3" s="114" t="s">
        <v>181</v>
      </c>
      <c r="K3" s="115">
        <v>6.8670609397391633</v>
      </c>
      <c r="L3" s="116">
        <f>K3/K5</f>
        <v>0.72126771182767013</v>
      </c>
    </row>
    <row r="4" spans="2:16" x14ac:dyDescent="0.25">
      <c r="B4" s="54" t="s">
        <v>207</v>
      </c>
      <c r="C4" s="54"/>
      <c r="E4" s="124">
        <v>8.3333333333333329E-2</v>
      </c>
      <c r="F4" s="124"/>
      <c r="J4" s="114" t="s">
        <v>182</v>
      </c>
      <c r="K4" s="115">
        <v>8.1056757169263793</v>
      </c>
      <c r="L4" s="116">
        <f>K4/K5</f>
        <v>0.85136308363482582</v>
      </c>
    </row>
    <row r="5" spans="2:16" x14ac:dyDescent="0.25">
      <c r="B5" s="54"/>
      <c r="D5" s="54"/>
      <c r="F5" s="54"/>
      <c r="J5" s="114" t="s">
        <v>183</v>
      </c>
      <c r="K5" s="115">
        <v>9.5208212250874826</v>
      </c>
      <c r="L5" s="116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185</v>
      </c>
      <c r="D7" s="130"/>
      <c r="E7" s="131"/>
      <c r="F7" s="60"/>
      <c r="I7" s="127" t="s">
        <v>210</v>
      </c>
      <c r="J7" s="128"/>
      <c r="M7" s="106" t="s">
        <v>203</v>
      </c>
      <c r="N7" s="107"/>
      <c r="O7" s="107"/>
      <c r="P7" s="108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3" t="s">
        <v>0</v>
      </c>
      <c r="N8" s="104" t="s">
        <v>1</v>
      </c>
      <c r="O8" s="105" t="s">
        <v>204</v>
      </c>
    </row>
    <row r="9" spans="2:16" x14ac:dyDescent="0.25">
      <c r="B9" s="64">
        <f>$E$3+1+E4</f>
        <v>45317.083333333336</v>
      </c>
      <c r="C9" s="65">
        <f>$E$4</f>
        <v>8.3333333333333329E-2</v>
      </c>
      <c r="D9" s="117">
        <v>4.2</v>
      </c>
      <c r="E9" s="117">
        <v>5.5</v>
      </c>
      <c r="F9" s="118">
        <v>21.9</v>
      </c>
      <c r="I9" s="64">
        <f>$E$3</f>
        <v>45316</v>
      </c>
      <c r="J9" s="65">
        <v>0</v>
      </c>
      <c r="K9" s="68">
        <v>3</v>
      </c>
      <c r="M9" s="111">
        <f>I9+2</f>
        <v>45318</v>
      </c>
      <c r="N9" s="112">
        <v>0</v>
      </c>
      <c r="O9" s="113">
        <f>'CCE PLOM Diario'!L3+'CCE PLOME Diario'!L3</f>
        <v>67.003999999999991</v>
      </c>
    </row>
    <row r="10" spans="2:16" x14ac:dyDescent="0.25">
      <c r="B10" s="64">
        <f>B9+TIME(1,0,0)</f>
        <v>45317.125</v>
      </c>
      <c r="C10" s="65">
        <f>C9+TIME(1,0,0)</f>
        <v>0.125</v>
      </c>
      <c r="D10" s="117">
        <v>4</v>
      </c>
      <c r="E10" s="117">
        <v>5.2</v>
      </c>
      <c r="F10" s="118">
        <v>21.9</v>
      </c>
      <c r="I10" s="64">
        <f>I9+TIME(0,30,0)</f>
        <v>45316.020833333336</v>
      </c>
      <c r="J10" s="65">
        <f>J9+TIME(0,30,0)</f>
        <v>2.0833333333333332E-2</v>
      </c>
      <c r="K10" s="68">
        <v>4</v>
      </c>
      <c r="M10" s="64">
        <f>M9+TIME(0,30,0)</f>
        <v>45318.020833333336</v>
      </c>
      <c r="N10" s="65">
        <f>N9+TIME(0,30,0)</f>
        <v>2.0833333333333332E-2</v>
      </c>
      <c r="O10" s="109">
        <f>'CCE PLOM Diario'!L4+'CCE PLOME Diario'!L4</f>
        <v>67.003999999999991</v>
      </c>
    </row>
    <row r="11" spans="2:16" x14ac:dyDescent="0.25">
      <c r="B11" s="64">
        <f t="shared" ref="B11:B74" si="0">B10+TIME(1,0,0)</f>
        <v>45317.166666666664</v>
      </c>
      <c r="C11" s="65">
        <f t="shared" ref="C11:C74" si="1">C10+TIME(1,0,0)</f>
        <v>0.16666666666666666</v>
      </c>
      <c r="D11" s="117">
        <v>3</v>
      </c>
      <c r="E11" s="117">
        <v>4</v>
      </c>
      <c r="F11" s="118">
        <v>22</v>
      </c>
      <c r="I11" s="64">
        <f t="shared" ref="I11:I56" si="2">I10+TIME(0,30,0)</f>
        <v>45316.041666666672</v>
      </c>
      <c r="J11" s="65">
        <f t="shared" ref="J11:J56" si="3">J10+TIME(0,30,0)</f>
        <v>4.1666666666666664E-2</v>
      </c>
      <c r="K11" s="68">
        <v>1.5</v>
      </c>
      <c r="M11" s="64">
        <f t="shared" ref="M11:N26" si="4">M10+TIME(0,30,0)</f>
        <v>45318.041666666672</v>
      </c>
      <c r="N11" s="65">
        <f t="shared" si="4"/>
        <v>4.1666666666666664E-2</v>
      </c>
      <c r="O11" s="109">
        <f>'CCE PLOM Diario'!L5+'CCE PLOME Diario'!L5</f>
        <v>55.226999999999997</v>
      </c>
    </row>
    <row r="12" spans="2:16" x14ac:dyDescent="0.25">
      <c r="B12" s="64">
        <f t="shared" si="0"/>
        <v>45317.208333333328</v>
      </c>
      <c r="C12" s="65">
        <f t="shared" si="1"/>
        <v>0.20833333333333331</v>
      </c>
      <c r="D12" s="117">
        <v>2.2999999999999998</v>
      </c>
      <c r="E12" s="117">
        <v>3.2</v>
      </c>
      <c r="F12" s="118">
        <v>22.1</v>
      </c>
      <c r="I12" s="64">
        <f t="shared" si="2"/>
        <v>45316.062500000007</v>
      </c>
      <c r="J12" s="65">
        <f t="shared" si="3"/>
        <v>6.25E-2</v>
      </c>
      <c r="K12" s="68">
        <v>1</v>
      </c>
      <c r="M12" s="64">
        <f t="shared" si="4"/>
        <v>45318.062500000007</v>
      </c>
      <c r="N12" s="65">
        <f t="shared" si="4"/>
        <v>6.25E-2</v>
      </c>
      <c r="O12" s="109">
        <f>'CCE PLOM Diario'!L6+'CCE PLOME Diario'!L6</f>
        <v>55.226999999999997</v>
      </c>
    </row>
    <row r="13" spans="2:16" x14ac:dyDescent="0.25">
      <c r="B13" s="64">
        <f t="shared" si="0"/>
        <v>45317.249999999993</v>
      </c>
      <c r="C13" s="65">
        <f t="shared" si="1"/>
        <v>0.24999999999999997</v>
      </c>
      <c r="D13" s="117">
        <v>1.9</v>
      </c>
      <c r="E13" s="117">
        <v>2.6</v>
      </c>
      <c r="F13" s="118">
        <v>22.6</v>
      </c>
      <c r="I13" s="64">
        <f t="shared" si="2"/>
        <v>45316.083333333343</v>
      </c>
      <c r="J13" s="65">
        <f t="shared" si="3"/>
        <v>8.3333333333333329E-2</v>
      </c>
      <c r="K13" s="68">
        <v>0.6</v>
      </c>
      <c r="M13" s="64">
        <f t="shared" si="4"/>
        <v>45318.083333333343</v>
      </c>
      <c r="N13" s="65">
        <f t="shared" si="4"/>
        <v>8.3333333333333329E-2</v>
      </c>
      <c r="O13" s="109">
        <f>'CCE PLOM Diario'!L7+'CCE PLOME Diario'!L7</f>
        <v>43.068000000000005</v>
      </c>
    </row>
    <row r="14" spans="2:16" x14ac:dyDescent="0.25">
      <c r="B14" s="64">
        <f t="shared" si="0"/>
        <v>45317.291666666657</v>
      </c>
      <c r="C14" s="65">
        <f t="shared" si="1"/>
        <v>0.29166666666666663</v>
      </c>
      <c r="D14" s="117">
        <v>1.9</v>
      </c>
      <c r="E14" s="117">
        <v>2.8</v>
      </c>
      <c r="F14" s="118">
        <v>22.6</v>
      </c>
      <c r="I14" s="64">
        <f t="shared" si="2"/>
        <v>45316.104166666679</v>
      </c>
      <c r="J14" s="65">
        <f t="shared" si="3"/>
        <v>0.10416666666666666</v>
      </c>
      <c r="K14" s="68">
        <v>1.4</v>
      </c>
      <c r="M14" s="64">
        <f t="shared" si="4"/>
        <v>45318.104166666679</v>
      </c>
      <c r="N14" s="65">
        <f t="shared" si="4"/>
        <v>0.10416666666666666</v>
      </c>
      <c r="O14" s="109">
        <f>'CCE PLOM Diario'!L8+'CCE PLOME Diario'!L8</f>
        <v>43.068000000000005</v>
      </c>
    </row>
    <row r="15" spans="2:16" x14ac:dyDescent="0.25">
      <c r="B15" s="64">
        <f t="shared" si="0"/>
        <v>45317.333333333321</v>
      </c>
      <c r="C15" s="65">
        <f t="shared" si="1"/>
        <v>0.33333333333333331</v>
      </c>
      <c r="D15" s="117">
        <v>1.5</v>
      </c>
      <c r="E15" s="117">
        <v>2.2000000000000002</v>
      </c>
      <c r="F15" s="118">
        <v>23</v>
      </c>
      <c r="I15" s="64">
        <f t="shared" si="2"/>
        <v>45316.125000000015</v>
      </c>
      <c r="J15" s="65">
        <f t="shared" si="3"/>
        <v>0.12499999999999999</v>
      </c>
      <c r="K15" s="68">
        <v>0.2</v>
      </c>
      <c r="M15" s="64">
        <f t="shared" si="4"/>
        <v>45318.125000000015</v>
      </c>
      <c r="N15" s="65">
        <f t="shared" si="4"/>
        <v>0.12499999999999999</v>
      </c>
      <c r="O15" s="109">
        <f>'CCE PLOM Diario'!L9+'CCE PLOME Diario'!L9</f>
        <v>32.756</v>
      </c>
    </row>
    <row r="16" spans="2:16" x14ac:dyDescent="0.25">
      <c r="B16" s="64">
        <f t="shared" si="0"/>
        <v>45317.374999999985</v>
      </c>
      <c r="C16" s="65">
        <f t="shared" si="1"/>
        <v>0.375</v>
      </c>
      <c r="D16" s="117">
        <v>2.5</v>
      </c>
      <c r="E16" s="117">
        <v>3.4</v>
      </c>
      <c r="F16" s="118">
        <v>23.4</v>
      </c>
      <c r="I16" s="64">
        <f t="shared" si="2"/>
        <v>45316.14583333335</v>
      </c>
      <c r="J16" s="65">
        <f t="shared" si="3"/>
        <v>0.14583333333333331</v>
      </c>
      <c r="K16" s="68">
        <v>0</v>
      </c>
      <c r="M16" s="64">
        <f t="shared" si="4"/>
        <v>45318.14583333335</v>
      </c>
      <c r="N16" s="65">
        <f t="shared" si="4"/>
        <v>0.14583333333333331</v>
      </c>
      <c r="O16" s="109">
        <f>'CCE PLOM Diario'!L10+'CCE PLOME Diario'!L10</f>
        <v>32.756</v>
      </c>
    </row>
    <row r="17" spans="2:15" x14ac:dyDescent="0.25">
      <c r="B17" s="64">
        <f t="shared" si="0"/>
        <v>45317.41666666665</v>
      </c>
      <c r="C17" s="65">
        <f t="shared" si="1"/>
        <v>0.41666666666666669</v>
      </c>
      <c r="D17" s="117">
        <v>2.8</v>
      </c>
      <c r="E17" s="117">
        <v>3.7</v>
      </c>
      <c r="F17" s="118">
        <v>23.7</v>
      </c>
      <c r="I17" s="64">
        <f t="shared" si="2"/>
        <v>45316.166666666686</v>
      </c>
      <c r="J17" s="65">
        <f t="shared" si="3"/>
        <v>0.16666666666666666</v>
      </c>
      <c r="K17" s="68">
        <v>0.1</v>
      </c>
      <c r="M17" s="64">
        <f t="shared" si="4"/>
        <v>45318.166666666686</v>
      </c>
      <c r="N17" s="65">
        <f t="shared" si="4"/>
        <v>0.16666666666666666</v>
      </c>
      <c r="O17" s="109">
        <f>'CCE PLOM Diario'!L11+'CCE PLOME Diario'!L11</f>
        <v>24.094000000000001</v>
      </c>
    </row>
    <row r="18" spans="2:15" x14ac:dyDescent="0.25">
      <c r="B18" s="64">
        <f t="shared" si="0"/>
        <v>45317.458333333314</v>
      </c>
      <c r="C18" s="65">
        <f t="shared" si="1"/>
        <v>0.45833333333333337</v>
      </c>
      <c r="D18" s="117">
        <v>3.1</v>
      </c>
      <c r="E18" s="117">
        <v>4.2</v>
      </c>
      <c r="F18" s="118">
        <v>24.2</v>
      </c>
      <c r="I18" s="64">
        <f t="shared" si="2"/>
        <v>45316.187500000022</v>
      </c>
      <c r="J18" s="65">
        <f t="shared" si="3"/>
        <v>0.1875</v>
      </c>
      <c r="K18" s="68">
        <v>0.7</v>
      </c>
      <c r="M18" s="64">
        <f t="shared" si="4"/>
        <v>45318.187500000022</v>
      </c>
      <c r="N18" s="65">
        <f t="shared" si="4"/>
        <v>0.1875</v>
      </c>
      <c r="O18" s="109">
        <f>'CCE PLOM Diario'!L12+'CCE PLOME Diario'!L12</f>
        <v>24.094000000000001</v>
      </c>
    </row>
    <row r="19" spans="2:15" x14ac:dyDescent="0.25">
      <c r="B19" s="64">
        <f t="shared" si="0"/>
        <v>45317.499999999978</v>
      </c>
      <c r="C19" s="65">
        <f t="shared" si="1"/>
        <v>0.5</v>
      </c>
      <c r="D19" s="117">
        <v>3.9</v>
      </c>
      <c r="E19" s="117">
        <v>5.0999999999999996</v>
      </c>
      <c r="F19" s="118">
        <v>24.3</v>
      </c>
      <c r="I19" s="64">
        <f t="shared" si="2"/>
        <v>45316.208333333358</v>
      </c>
      <c r="J19" s="65">
        <f t="shared" si="3"/>
        <v>0.20833333333333334</v>
      </c>
      <c r="K19" s="68">
        <v>1.7</v>
      </c>
      <c r="M19" s="64">
        <f t="shared" si="4"/>
        <v>45318.208333333358</v>
      </c>
      <c r="N19" s="65">
        <f t="shared" si="4"/>
        <v>0.20833333333333334</v>
      </c>
      <c r="O19" s="109">
        <f>'CCE PLOM Diario'!L13+'CCE PLOME Diario'!L13</f>
        <v>16.89</v>
      </c>
    </row>
    <row r="20" spans="2:15" x14ac:dyDescent="0.25">
      <c r="B20" s="64">
        <f t="shared" si="0"/>
        <v>45317.541666666642</v>
      </c>
      <c r="C20" s="65">
        <f t="shared" si="1"/>
        <v>0.54166666666666663</v>
      </c>
      <c r="D20" s="117">
        <v>4.7</v>
      </c>
      <c r="E20" s="117">
        <v>6</v>
      </c>
      <c r="F20" s="118">
        <v>24.2</v>
      </c>
      <c r="I20" s="64">
        <f t="shared" si="2"/>
        <v>45316.229166666693</v>
      </c>
      <c r="J20" s="65">
        <f t="shared" si="3"/>
        <v>0.22916666666666669</v>
      </c>
      <c r="K20" s="68">
        <v>1</v>
      </c>
      <c r="M20" s="64">
        <f t="shared" si="4"/>
        <v>45318.229166666693</v>
      </c>
      <c r="N20" s="65">
        <f t="shared" si="4"/>
        <v>0.22916666666666669</v>
      </c>
      <c r="O20" s="109">
        <f>'CCE PLOM Diario'!L14+'CCE PLOME Diario'!L14</f>
        <v>16.89</v>
      </c>
    </row>
    <row r="21" spans="2:15" x14ac:dyDescent="0.25">
      <c r="B21" s="64">
        <f t="shared" si="0"/>
        <v>45317.583333333307</v>
      </c>
      <c r="C21" s="65">
        <f t="shared" si="1"/>
        <v>0.58333333333333326</v>
      </c>
      <c r="D21" s="117">
        <v>6</v>
      </c>
      <c r="E21" s="117">
        <v>7.6</v>
      </c>
      <c r="F21" s="118">
        <v>24.1</v>
      </c>
      <c r="I21" s="64">
        <f t="shared" si="2"/>
        <v>45316.250000000029</v>
      </c>
      <c r="J21" s="65">
        <f t="shared" si="3"/>
        <v>0.25</v>
      </c>
      <c r="K21" s="68">
        <v>1.5</v>
      </c>
      <c r="M21" s="64">
        <f t="shared" si="4"/>
        <v>45318.250000000029</v>
      </c>
      <c r="N21" s="65">
        <f t="shared" si="4"/>
        <v>0.25</v>
      </c>
      <c r="O21" s="109">
        <f>'CCE PLOM Diario'!L15+'CCE PLOME Diario'!L15</f>
        <v>7.6440000000000001</v>
      </c>
    </row>
    <row r="22" spans="2:15" x14ac:dyDescent="0.25">
      <c r="B22" s="64">
        <f t="shared" si="0"/>
        <v>45317.624999999971</v>
      </c>
      <c r="C22" s="65">
        <f t="shared" si="1"/>
        <v>0.62499999999999989</v>
      </c>
      <c r="D22" s="117">
        <v>6.7</v>
      </c>
      <c r="E22" s="117">
        <v>8.4</v>
      </c>
      <c r="F22" s="118">
        <v>24</v>
      </c>
      <c r="I22" s="64">
        <f t="shared" si="2"/>
        <v>45316.270833333365</v>
      </c>
      <c r="J22" s="65">
        <f t="shared" si="3"/>
        <v>0.27083333333333331</v>
      </c>
      <c r="K22" s="68">
        <v>0.9</v>
      </c>
      <c r="M22" s="64">
        <f t="shared" si="4"/>
        <v>45318.270833333365</v>
      </c>
      <c r="N22" s="65">
        <f t="shared" si="4"/>
        <v>0.27083333333333331</v>
      </c>
      <c r="O22" s="109">
        <f>'CCE PLOM Diario'!L16+'CCE PLOME Diario'!L16</f>
        <v>7.6440000000000001</v>
      </c>
    </row>
    <row r="23" spans="2:15" x14ac:dyDescent="0.25">
      <c r="B23" s="64">
        <f t="shared" si="0"/>
        <v>45317.666666666635</v>
      </c>
      <c r="C23" s="65">
        <f t="shared" si="1"/>
        <v>0.66666666666666652</v>
      </c>
      <c r="D23" s="117">
        <v>6.8</v>
      </c>
      <c r="E23" s="117">
        <v>8.5</v>
      </c>
      <c r="F23" s="118">
        <v>23.6</v>
      </c>
      <c r="I23" s="64">
        <f t="shared" si="2"/>
        <v>45316.291666666701</v>
      </c>
      <c r="J23" s="65">
        <f t="shared" si="3"/>
        <v>0.29166666666666663</v>
      </c>
      <c r="K23" s="68">
        <v>1.4</v>
      </c>
      <c r="M23" s="64">
        <f t="shared" si="4"/>
        <v>45318.291666666701</v>
      </c>
      <c r="N23" s="65">
        <f t="shared" si="4"/>
        <v>0.29166666666666663</v>
      </c>
      <c r="O23" s="109">
        <f>'CCE PLOM Diario'!L17+'CCE PLOME Diario'!L17</f>
        <v>3.6700000000000004</v>
      </c>
    </row>
    <row r="24" spans="2:15" x14ac:dyDescent="0.25">
      <c r="B24" s="64">
        <f t="shared" si="0"/>
        <v>45317.708333333299</v>
      </c>
      <c r="C24" s="65">
        <f t="shared" si="1"/>
        <v>0.70833333333333315</v>
      </c>
      <c r="D24" s="117">
        <v>6.3</v>
      </c>
      <c r="E24" s="117">
        <v>7.9</v>
      </c>
      <c r="F24" s="118">
        <v>23.2</v>
      </c>
      <c r="I24" s="64">
        <f t="shared" si="2"/>
        <v>45316.312500000036</v>
      </c>
      <c r="J24" s="65">
        <f t="shared" si="3"/>
        <v>0.31249999999999994</v>
      </c>
      <c r="K24" s="68">
        <v>1.9</v>
      </c>
      <c r="M24" s="64">
        <f t="shared" si="4"/>
        <v>45318.312500000036</v>
      </c>
      <c r="N24" s="65">
        <f t="shared" si="4"/>
        <v>0.31249999999999994</v>
      </c>
      <c r="O24" s="109">
        <f>'CCE PLOM Diario'!L18+'CCE PLOME Diario'!L18</f>
        <v>3.6700000000000004</v>
      </c>
    </row>
    <row r="25" spans="2:15" x14ac:dyDescent="0.25">
      <c r="B25" s="64">
        <f t="shared" si="0"/>
        <v>45317.749999999964</v>
      </c>
      <c r="C25" s="65">
        <f t="shared" si="1"/>
        <v>0.74999999999999978</v>
      </c>
      <c r="D25" s="117">
        <v>6.5</v>
      </c>
      <c r="E25" s="117">
        <v>8.1999999999999993</v>
      </c>
      <c r="F25" s="118">
        <v>22.7</v>
      </c>
      <c r="I25" s="64">
        <f t="shared" si="2"/>
        <v>45316.333333333372</v>
      </c>
      <c r="J25" s="65">
        <f t="shared" si="3"/>
        <v>0.33333333333333326</v>
      </c>
      <c r="K25" s="68">
        <v>1.7</v>
      </c>
      <c r="M25" s="64">
        <f t="shared" si="4"/>
        <v>45318.333333333372</v>
      </c>
      <c r="N25" s="65">
        <f t="shared" si="4"/>
        <v>0.33333333333333326</v>
      </c>
      <c r="O25" s="109">
        <f>'CCE PLOM Diario'!L19+'CCE PLOME Diario'!L19</f>
        <v>12.753</v>
      </c>
    </row>
    <row r="26" spans="2:15" x14ac:dyDescent="0.25">
      <c r="B26" s="64">
        <f t="shared" si="0"/>
        <v>45317.791666666628</v>
      </c>
      <c r="C26" s="65">
        <f t="shared" si="1"/>
        <v>0.79166666666666641</v>
      </c>
      <c r="D26" s="117">
        <v>6.8</v>
      </c>
      <c r="E26" s="117">
        <v>8.6</v>
      </c>
      <c r="F26" s="118">
        <v>22.2</v>
      </c>
      <c r="I26" s="64">
        <f t="shared" si="2"/>
        <v>45316.354166666708</v>
      </c>
      <c r="J26" s="65">
        <f t="shared" si="3"/>
        <v>0.35416666666666657</v>
      </c>
      <c r="K26" s="68">
        <v>2</v>
      </c>
      <c r="M26" s="64">
        <f t="shared" si="4"/>
        <v>45318.354166666708</v>
      </c>
      <c r="N26" s="65">
        <f t="shared" si="4"/>
        <v>0.35416666666666657</v>
      </c>
      <c r="O26" s="109">
        <f>'CCE PLOM Diario'!L20+'CCE PLOME Diario'!L20</f>
        <v>12.753</v>
      </c>
    </row>
    <row r="27" spans="2:15" x14ac:dyDescent="0.25">
      <c r="B27" s="64">
        <f t="shared" si="0"/>
        <v>45317.833333333292</v>
      </c>
      <c r="C27" s="65">
        <f t="shared" si="1"/>
        <v>0.83333333333333304</v>
      </c>
      <c r="D27" s="117">
        <v>6.9</v>
      </c>
      <c r="E27" s="117">
        <v>8.6999999999999993</v>
      </c>
      <c r="F27" s="118">
        <v>21.9</v>
      </c>
      <c r="I27" s="64">
        <f t="shared" si="2"/>
        <v>45316.375000000044</v>
      </c>
      <c r="J27" s="65">
        <f t="shared" si="3"/>
        <v>0.37499999999999989</v>
      </c>
      <c r="K27" s="68">
        <v>1.1000000000000001</v>
      </c>
      <c r="M27" s="64">
        <f t="shared" ref="M27:N42" si="5">M26+TIME(0,30,0)</f>
        <v>45318.375000000044</v>
      </c>
      <c r="N27" s="65">
        <f t="shared" si="5"/>
        <v>0.37499999999999989</v>
      </c>
      <c r="O27" s="109">
        <f>'CCE PLOM Diario'!L21+'CCE PLOME Diario'!L21</f>
        <v>19.128</v>
      </c>
    </row>
    <row r="28" spans="2:15" x14ac:dyDescent="0.25">
      <c r="B28" s="64">
        <f t="shared" si="0"/>
        <v>45317.874999999956</v>
      </c>
      <c r="C28" s="65">
        <f t="shared" si="1"/>
        <v>0.87499999999999967</v>
      </c>
      <c r="D28" s="117">
        <v>6.9</v>
      </c>
      <c r="E28" s="117">
        <v>8.8000000000000007</v>
      </c>
      <c r="F28" s="118">
        <v>21.8</v>
      </c>
      <c r="I28" s="64">
        <f t="shared" si="2"/>
        <v>45316.395833333379</v>
      </c>
      <c r="J28" s="65">
        <f t="shared" si="3"/>
        <v>0.3958333333333332</v>
      </c>
      <c r="K28" s="68">
        <v>1.6</v>
      </c>
      <c r="M28" s="64">
        <f t="shared" si="5"/>
        <v>45318.395833333379</v>
      </c>
      <c r="N28" s="65">
        <f t="shared" si="5"/>
        <v>0.3958333333333332</v>
      </c>
      <c r="O28" s="109">
        <f>'CCE PLOM Diario'!L22+'CCE PLOME Diario'!L22</f>
        <v>19.128</v>
      </c>
    </row>
    <row r="29" spans="2:15" x14ac:dyDescent="0.25">
      <c r="B29" s="64">
        <f t="shared" si="0"/>
        <v>45317.916666666621</v>
      </c>
      <c r="C29" s="65">
        <f t="shared" si="1"/>
        <v>0.9166666666666663</v>
      </c>
      <c r="D29" s="117">
        <v>7</v>
      </c>
      <c r="E29" s="117">
        <v>8.8000000000000007</v>
      </c>
      <c r="F29" s="118">
        <v>21.7</v>
      </c>
      <c r="I29" s="64">
        <f t="shared" si="2"/>
        <v>45316.416666666715</v>
      </c>
      <c r="J29" s="65">
        <f t="shared" si="3"/>
        <v>0.41666666666666652</v>
      </c>
      <c r="K29" s="68">
        <v>2.7</v>
      </c>
      <c r="M29" s="64">
        <f t="shared" si="5"/>
        <v>45318.416666666715</v>
      </c>
      <c r="N29" s="65">
        <f t="shared" si="5"/>
        <v>0.41666666666666652</v>
      </c>
      <c r="O29" s="109">
        <f>'CCE PLOM Diario'!L23+'CCE PLOME Diario'!L23</f>
        <v>32.756</v>
      </c>
    </row>
    <row r="30" spans="2:15" x14ac:dyDescent="0.25">
      <c r="B30" s="64">
        <f t="shared" si="0"/>
        <v>45317.958333333285</v>
      </c>
      <c r="C30" s="65">
        <f t="shared" si="1"/>
        <v>0.95833333333333293</v>
      </c>
      <c r="D30" s="117">
        <v>6.5</v>
      </c>
      <c r="E30" s="117">
        <v>8.1999999999999993</v>
      </c>
      <c r="F30" s="118">
        <v>21.6</v>
      </c>
      <c r="I30" s="64">
        <f t="shared" si="2"/>
        <v>45316.437500000051</v>
      </c>
      <c r="J30" s="65">
        <f t="shared" si="3"/>
        <v>0.43749999999999983</v>
      </c>
      <c r="K30" s="68">
        <v>3.5</v>
      </c>
      <c r="M30" s="64">
        <f t="shared" si="5"/>
        <v>45318.437500000051</v>
      </c>
      <c r="N30" s="65">
        <f t="shared" si="5"/>
        <v>0.43749999999999983</v>
      </c>
      <c r="O30" s="109">
        <f>'CCE PLOM Diario'!L24+'CCE PLOME Diario'!L24</f>
        <v>32.756</v>
      </c>
    </row>
    <row r="31" spans="2:15" x14ac:dyDescent="0.25">
      <c r="B31" s="64">
        <f t="shared" si="0"/>
        <v>45317.999999999949</v>
      </c>
      <c r="C31" s="65">
        <f t="shared" si="1"/>
        <v>0.99999999999999956</v>
      </c>
      <c r="D31" s="117">
        <v>5.9</v>
      </c>
      <c r="E31" s="117">
        <v>7.5</v>
      </c>
      <c r="F31" s="118">
        <v>21.5</v>
      </c>
      <c r="I31" s="64">
        <f t="shared" si="2"/>
        <v>45316.458333333387</v>
      </c>
      <c r="J31" s="65">
        <f t="shared" si="3"/>
        <v>0.45833333333333315</v>
      </c>
      <c r="K31" s="68">
        <v>3</v>
      </c>
      <c r="M31" s="64">
        <f t="shared" si="5"/>
        <v>45318.458333333387</v>
      </c>
      <c r="N31" s="65">
        <f t="shared" si="5"/>
        <v>0.45833333333333315</v>
      </c>
      <c r="O31" s="109">
        <f>'CCE PLOM Diario'!L25+'CCE PLOME Diario'!L25</f>
        <v>53.242999999999995</v>
      </c>
    </row>
    <row r="32" spans="2:15" x14ac:dyDescent="0.25">
      <c r="B32" s="64">
        <f t="shared" si="0"/>
        <v>45318.041666666613</v>
      </c>
      <c r="C32" s="65">
        <f t="shared" si="1"/>
        <v>1.0416666666666663</v>
      </c>
      <c r="D32" s="117">
        <v>5.4</v>
      </c>
      <c r="E32" s="117">
        <v>7</v>
      </c>
      <c r="F32" s="118">
        <v>21.4</v>
      </c>
      <c r="I32" s="64">
        <f t="shared" si="2"/>
        <v>45316.479166666722</v>
      </c>
      <c r="J32" s="65">
        <f t="shared" si="3"/>
        <v>0.47916666666666646</v>
      </c>
      <c r="K32" s="68">
        <v>2.6</v>
      </c>
      <c r="M32" s="64">
        <f t="shared" si="5"/>
        <v>45318.479166666722</v>
      </c>
      <c r="N32" s="65">
        <f t="shared" si="5"/>
        <v>0.47916666666666646</v>
      </c>
      <c r="O32" s="109">
        <f>'CCE PLOM Diario'!L26+'CCE PLOME Diario'!L26</f>
        <v>53.242999999999995</v>
      </c>
    </row>
    <row r="33" spans="2:15" x14ac:dyDescent="0.25">
      <c r="B33" s="64">
        <f t="shared" si="0"/>
        <v>45318.083333333278</v>
      </c>
      <c r="C33" s="65">
        <f t="shared" si="1"/>
        <v>1.083333333333333</v>
      </c>
      <c r="D33" s="117">
        <v>4.9000000000000004</v>
      </c>
      <c r="E33" s="117">
        <v>6.3</v>
      </c>
      <c r="F33" s="118">
        <v>21.5</v>
      </c>
      <c r="I33" s="64">
        <f t="shared" si="2"/>
        <v>45316.500000000058</v>
      </c>
      <c r="J33" s="65">
        <f t="shared" si="3"/>
        <v>0.49999999999999978</v>
      </c>
      <c r="K33" s="68">
        <v>2.5</v>
      </c>
      <c r="M33" s="64">
        <f t="shared" si="5"/>
        <v>45318.500000000058</v>
      </c>
      <c r="N33" s="65">
        <f t="shared" si="5"/>
        <v>0.49999999999999978</v>
      </c>
      <c r="O33" s="109">
        <f>'CCE PLOM Diario'!L27+'CCE PLOME Diario'!L27</f>
        <v>82.786000000000001</v>
      </c>
    </row>
    <row r="34" spans="2:15" x14ac:dyDescent="0.25">
      <c r="B34" s="64">
        <f t="shared" si="0"/>
        <v>45318.124999999942</v>
      </c>
      <c r="C34" s="65">
        <f t="shared" si="1"/>
        <v>1.1249999999999998</v>
      </c>
      <c r="D34" s="117">
        <v>4.5</v>
      </c>
      <c r="E34" s="117">
        <v>5.8</v>
      </c>
      <c r="F34" s="118">
        <v>21.7</v>
      </c>
      <c r="I34" s="64">
        <f t="shared" si="2"/>
        <v>45316.520833333394</v>
      </c>
      <c r="J34" s="65">
        <f t="shared" si="3"/>
        <v>0.52083333333333315</v>
      </c>
      <c r="K34" s="68">
        <v>3.3</v>
      </c>
      <c r="M34" s="64">
        <f t="shared" si="5"/>
        <v>45318.520833333394</v>
      </c>
      <c r="N34" s="65">
        <f t="shared" si="5"/>
        <v>0.52083333333333315</v>
      </c>
      <c r="O34" s="109">
        <f>'CCE PLOM Diario'!L28+'CCE PLOME Diario'!L28</f>
        <v>82.786000000000001</v>
      </c>
    </row>
    <row r="35" spans="2:15" x14ac:dyDescent="0.25">
      <c r="B35" s="64">
        <f t="shared" si="0"/>
        <v>45318.166666666606</v>
      </c>
      <c r="C35" s="65">
        <f t="shared" si="1"/>
        <v>1.1666666666666665</v>
      </c>
      <c r="D35" s="117">
        <v>4</v>
      </c>
      <c r="E35" s="117">
        <v>5.2</v>
      </c>
      <c r="F35" s="118">
        <v>21.8</v>
      </c>
      <c r="I35" s="64">
        <f t="shared" si="2"/>
        <v>45316.54166666673</v>
      </c>
      <c r="J35" s="65">
        <f t="shared" si="3"/>
        <v>0.54166666666666652</v>
      </c>
      <c r="K35" s="68">
        <v>3.2</v>
      </c>
      <c r="M35" s="64">
        <f t="shared" si="5"/>
        <v>45318.54166666673</v>
      </c>
      <c r="N35" s="65">
        <f t="shared" si="5"/>
        <v>0.54166666666666652</v>
      </c>
      <c r="O35" s="109">
        <f>'CCE PLOM Diario'!L29+'CCE PLOME Diario'!L29</f>
        <v>112.51300000000001</v>
      </c>
    </row>
    <row r="36" spans="2:15" x14ac:dyDescent="0.25">
      <c r="B36" s="64">
        <f t="shared" si="0"/>
        <v>45318.20833333327</v>
      </c>
      <c r="C36" s="65">
        <f t="shared" si="1"/>
        <v>1.2083333333333333</v>
      </c>
      <c r="D36" s="117">
        <v>3.5</v>
      </c>
      <c r="E36" s="117">
        <v>4.5999999999999996</v>
      </c>
      <c r="F36" s="118">
        <v>21.7</v>
      </c>
      <c r="I36" s="64">
        <f t="shared" si="2"/>
        <v>45316.562500000065</v>
      </c>
      <c r="J36" s="65">
        <f t="shared" si="3"/>
        <v>0.56249999999999989</v>
      </c>
      <c r="K36" s="68">
        <v>2.1</v>
      </c>
      <c r="M36" s="64">
        <f t="shared" si="5"/>
        <v>45318.562500000065</v>
      </c>
      <c r="N36" s="65">
        <f t="shared" si="5"/>
        <v>0.56249999999999989</v>
      </c>
      <c r="O36" s="109">
        <f>'CCE PLOM Diario'!L30+'CCE PLOME Diario'!L30</f>
        <v>112.51300000000001</v>
      </c>
    </row>
    <row r="37" spans="2:15" x14ac:dyDescent="0.25">
      <c r="B37" s="64">
        <f t="shared" si="0"/>
        <v>45318.249999999935</v>
      </c>
      <c r="C37" s="65">
        <f t="shared" si="1"/>
        <v>1.25</v>
      </c>
      <c r="D37" s="117">
        <v>3</v>
      </c>
      <c r="E37" s="117">
        <v>4</v>
      </c>
      <c r="F37" s="118">
        <v>22.1</v>
      </c>
      <c r="I37" s="64">
        <f t="shared" si="2"/>
        <v>45316.583333333401</v>
      </c>
      <c r="J37" s="65">
        <f t="shared" si="3"/>
        <v>0.58333333333333326</v>
      </c>
      <c r="K37" s="68">
        <v>2.7</v>
      </c>
      <c r="M37" s="64">
        <f t="shared" si="5"/>
        <v>45318.583333333401</v>
      </c>
      <c r="N37" s="65">
        <f t="shared" si="5"/>
        <v>0.58333333333333326</v>
      </c>
      <c r="O37" s="109">
        <f>'CCE PLOM Diario'!L31+'CCE PLOME Diario'!L31</f>
        <v>131.114</v>
      </c>
    </row>
    <row r="38" spans="2:15" x14ac:dyDescent="0.25">
      <c r="B38" s="64">
        <f t="shared" si="0"/>
        <v>45318.291666666599</v>
      </c>
      <c r="C38" s="65">
        <f t="shared" si="1"/>
        <v>1.2916666666666667</v>
      </c>
      <c r="D38" s="117">
        <v>2.5</v>
      </c>
      <c r="E38" s="117">
        <v>3.4</v>
      </c>
      <c r="F38" s="118">
        <v>22.1</v>
      </c>
      <c r="I38" s="64">
        <f t="shared" si="2"/>
        <v>45316.604166666737</v>
      </c>
      <c r="J38" s="65">
        <f t="shared" si="3"/>
        <v>0.60416666666666663</v>
      </c>
      <c r="K38" s="68">
        <v>3.4</v>
      </c>
      <c r="M38" s="64">
        <f t="shared" si="5"/>
        <v>45318.604166666737</v>
      </c>
      <c r="N38" s="65">
        <f t="shared" si="5"/>
        <v>0.60416666666666663</v>
      </c>
      <c r="O38" s="109">
        <f>'CCE PLOM Diario'!L32+'CCE PLOME Diario'!L32</f>
        <v>131.114</v>
      </c>
    </row>
    <row r="39" spans="2:15" x14ac:dyDescent="0.25">
      <c r="B39" s="64">
        <f t="shared" si="0"/>
        <v>45318.333333333263</v>
      </c>
      <c r="C39" s="65">
        <f t="shared" si="1"/>
        <v>1.3333333333333335</v>
      </c>
      <c r="D39" s="117">
        <v>3.2</v>
      </c>
      <c r="E39" s="117">
        <v>4.2</v>
      </c>
      <c r="F39" s="118">
        <v>22.7</v>
      </c>
      <c r="I39" s="64">
        <f t="shared" si="2"/>
        <v>45316.625000000073</v>
      </c>
      <c r="J39" s="65">
        <f t="shared" si="3"/>
        <v>0.625</v>
      </c>
      <c r="K39" s="68">
        <v>3.7</v>
      </c>
      <c r="M39" s="64">
        <f t="shared" si="5"/>
        <v>45318.625000000073</v>
      </c>
      <c r="N39" s="65">
        <f t="shared" si="5"/>
        <v>0.625</v>
      </c>
      <c r="O39" s="109">
        <f>'CCE PLOM Diario'!L33+'CCE PLOME Diario'!L33</f>
        <v>134.86600000000001</v>
      </c>
    </row>
    <row r="40" spans="2:15" x14ac:dyDescent="0.25">
      <c r="B40" s="64">
        <f t="shared" si="0"/>
        <v>45318.374999999927</v>
      </c>
      <c r="C40" s="65">
        <f t="shared" si="1"/>
        <v>1.3750000000000002</v>
      </c>
      <c r="D40" s="117">
        <v>3.8</v>
      </c>
      <c r="E40" s="117">
        <v>5</v>
      </c>
      <c r="F40" s="118">
        <v>23.2</v>
      </c>
      <c r="I40" s="64">
        <f t="shared" si="2"/>
        <v>45316.645833333409</v>
      </c>
      <c r="J40" s="65">
        <f t="shared" si="3"/>
        <v>0.64583333333333337</v>
      </c>
      <c r="K40" s="68">
        <v>3.3</v>
      </c>
      <c r="M40" s="64">
        <f t="shared" si="5"/>
        <v>45318.645833333409</v>
      </c>
      <c r="N40" s="65">
        <f t="shared" si="5"/>
        <v>0.64583333333333337</v>
      </c>
      <c r="O40" s="109">
        <f>'CCE PLOM Diario'!L34+'CCE PLOME Diario'!L34</f>
        <v>134.86600000000001</v>
      </c>
    </row>
    <row r="41" spans="2:15" x14ac:dyDescent="0.25">
      <c r="B41" s="64">
        <f t="shared" si="0"/>
        <v>45318.416666666591</v>
      </c>
      <c r="C41" s="65">
        <f t="shared" si="1"/>
        <v>1.416666666666667</v>
      </c>
      <c r="D41" s="117">
        <v>4.4000000000000004</v>
      </c>
      <c r="E41" s="117">
        <v>5.7</v>
      </c>
      <c r="F41" s="118">
        <v>23.8</v>
      </c>
      <c r="I41" s="64">
        <f t="shared" si="2"/>
        <v>45316.666666666744</v>
      </c>
      <c r="J41" s="65">
        <f t="shared" si="3"/>
        <v>0.66666666666666674</v>
      </c>
      <c r="K41" s="68">
        <v>5.0999999999999996</v>
      </c>
      <c r="M41" s="64">
        <f t="shared" si="5"/>
        <v>45318.666666666744</v>
      </c>
      <c r="N41" s="65">
        <f t="shared" si="5"/>
        <v>0.66666666666666674</v>
      </c>
      <c r="O41" s="109">
        <f>'CCE PLOM Diario'!L35+'CCE PLOME Diario'!L35</f>
        <v>149.61099999999999</v>
      </c>
    </row>
    <row r="42" spans="2:15" x14ac:dyDescent="0.25">
      <c r="B42" s="64">
        <f t="shared" si="0"/>
        <v>45318.458333333256</v>
      </c>
      <c r="C42" s="65">
        <f t="shared" si="1"/>
        <v>1.4583333333333337</v>
      </c>
      <c r="D42" s="117">
        <v>5.3</v>
      </c>
      <c r="E42" s="117">
        <v>6.8</v>
      </c>
      <c r="F42" s="118">
        <v>24.2</v>
      </c>
      <c r="I42" s="64">
        <f t="shared" si="2"/>
        <v>45316.68750000008</v>
      </c>
      <c r="J42" s="65">
        <f t="shared" si="3"/>
        <v>0.68750000000000011</v>
      </c>
      <c r="K42" s="68">
        <v>3.9</v>
      </c>
      <c r="M42" s="64">
        <f t="shared" si="5"/>
        <v>45318.68750000008</v>
      </c>
      <c r="N42" s="65">
        <f t="shared" si="5"/>
        <v>0.68750000000000011</v>
      </c>
      <c r="O42" s="109">
        <f>'CCE PLOM Diario'!L36+'CCE PLOME Diario'!L36</f>
        <v>149.61099999999999</v>
      </c>
    </row>
    <row r="43" spans="2:15" x14ac:dyDescent="0.25">
      <c r="B43" s="64">
        <f t="shared" si="0"/>
        <v>45318.49999999992</v>
      </c>
      <c r="C43" s="65">
        <f t="shared" si="1"/>
        <v>1.5000000000000004</v>
      </c>
      <c r="D43" s="117">
        <v>6.1</v>
      </c>
      <c r="E43" s="117">
        <v>7.8</v>
      </c>
      <c r="F43" s="118">
        <v>24.6</v>
      </c>
      <c r="I43" s="64">
        <f t="shared" si="2"/>
        <v>45316.708333333416</v>
      </c>
      <c r="J43" s="65">
        <f t="shared" si="3"/>
        <v>0.70833333333333348</v>
      </c>
      <c r="K43" s="68">
        <v>2.8</v>
      </c>
      <c r="M43" s="64">
        <f t="shared" ref="M43:N56" si="6">M42+TIME(0,30,0)</f>
        <v>45318.708333333416</v>
      </c>
      <c r="N43" s="65">
        <f t="shared" si="6"/>
        <v>0.70833333333333348</v>
      </c>
      <c r="O43" s="109">
        <f>'CCE PLOM Diario'!L37+'CCE PLOME Diario'!L37</f>
        <v>145.80399999999997</v>
      </c>
    </row>
    <row r="44" spans="2:15" x14ac:dyDescent="0.25">
      <c r="B44" s="64">
        <f t="shared" si="0"/>
        <v>45318.541666666584</v>
      </c>
      <c r="C44" s="65">
        <f t="shared" si="1"/>
        <v>1.5416666666666672</v>
      </c>
      <c r="D44" s="117">
        <v>7</v>
      </c>
      <c r="E44" s="117">
        <v>8.8000000000000007</v>
      </c>
      <c r="F44" s="118">
        <v>24.8</v>
      </c>
      <c r="I44" s="64">
        <f t="shared" si="2"/>
        <v>45316.729166666752</v>
      </c>
      <c r="J44" s="65">
        <f t="shared" si="3"/>
        <v>0.72916666666666685</v>
      </c>
      <c r="K44" s="68">
        <v>2.8</v>
      </c>
      <c r="M44" s="64">
        <f t="shared" si="6"/>
        <v>45318.729166666752</v>
      </c>
      <c r="N44" s="65">
        <f t="shared" si="6"/>
        <v>0.72916666666666685</v>
      </c>
      <c r="O44" s="109">
        <f>'CCE PLOM Diario'!L38+'CCE PLOME Diario'!L38</f>
        <v>145.80399999999997</v>
      </c>
    </row>
    <row r="45" spans="2:15" x14ac:dyDescent="0.25">
      <c r="B45" s="64">
        <f t="shared" si="0"/>
        <v>45318.583333333248</v>
      </c>
      <c r="C45" s="65">
        <f t="shared" si="1"/>
        <v>1.5833333333333339</v>
      </c>
      <c r="D45" s="117">
        <v>7.3</v>
      </c>
      <c r="E45" s="117">
        <v>9.1</v>
      </c>
      <c r="F45" s="118">
        <v>24.3</v>
      </c>
      <c r="I45" s="64">
        <f t="shared" si="2"/>
        <v>45316.750000000087</v>
      </c>
      <c r="J45" s="65">
        <f t="shared" si="3"/>
        <v>0.75000000000000022</v>
      </c>
      <c r="K45" s="68">
        <v>4.4000000000000004</v>
      </c>
      <c r="M45" s="64">
        <f t="shared" si="6"/>
        <v>45318.750000000087</v>
      </c>
      <c r="N45" s="65">
        <f t="shared" si="6"/>
        <v>0.75000000000000022</v>
      </c>
      <c r="O45" s="109">
        <f>'CCE PLOM Diario'!L39+'CCE PLOME Diario'!L39</f>
        <v>134.86600000000001</v>
      </c>
    </row>
    <row r="46" spans="2:15" x14ac:dyDescent="0.25">
      <c r="B46" s="64">
        <f t="shared" si="0"/>
        <v>45318.624999999913</v>
      </c>
      <c r="C46" s="65">
        <f t="shared" si="1"/>
        <v>1.6250000000000007</v>
      </c>
      <c r="D46" s="117">
        <v>7.6</v>
      </c>
      <c r="E46" s="117">
        <v>9.5</v>
      </c>
      <c r="F46" s="118">
        <v>23.8</v>
      </c>
      <c r="I46" s="64">
        <f t="shared" si="2"/>
        <v>45316.770833333423</v>
      </c>
      <c r="J46" s="65">
        <f t="shared" si="3"/>
        <v>0.77083333333333359</v>
      </c>
      <c r="K46" s="68">
        <v>5.4</v>
      </c>
      <c r="M46" s="64">
        <f t="shared" si="6"/>
        <v>45318.770833333423</v>
      </c>
      <c r="N46" s="65">
        <f t="shared" si="6"/>
        <v>0.77083333333333359</v>
      </c>
      <c r="O46" s="109">
        <f>'CCE PLOM Diario'!L40+'CCE PLOME Diario'!L40</f>
        <v>134.86600000000001</v>
      </c>
    </row>
    <row r="47" spans="2:15" x14ac:dyDescent="0.25">
      <c r="B47" s="64">
        <f t="shared" si="0"/>
        <v>45318.666666666577</v>
      </c>
      <c r="C47" s="65">
        <f t="shared" si="1"/>
        <v>1.6666666666666674</v>
      </c>
      <c r="D47" s="117">
        <v>7.8</v>
      </c>
      <c r="E47" s="117">
        <v>9.8000000000000007</v>
      </c>
      <c r="F47" s="118">
        <v>23.3</v>
      </c>
      <c r="I47" s="64">
        <f t="shared" si="2"/>
        <v>45316.791666666759</v>
      </c>
      <c r="J47" s="65">
        <f t="shared" si="3"/>
        <v>0.79166666666666696</v>
      </c>
      <c r="K47" s="68">
        <v>4.8</v>
      </c>
      <c r="M47" s="64">
        <f t="shared" si="6"/>
        <v>45318.791666666759</v>
      </c>
      <c r="N47" s="65">
        <f t="shared" si="6"/>
        <v>0.79166666666666696</v>
      </c>
      <c r="O47" s="109">
        <f>'CCE PLOM Diario'!L41+'CCE PLOME Diario'!L41</f>
        <v>131.114</v>
      </c>
    </row>
    <row r="48" spans="2:15" x14ac:dyDescent="0.25">
      <c r="B48" s="64">
        <f t="shared" si="0"/>
        <v>45318.708333333241</v>
      </c>
      <c r="C48" s="65">
        <f t="shared" si="1"/>
        <v>1.7083333333333341</v>
      </c>
      <c r="D48" s="117">
        <v>7.7</v>
      </c>
      <c r="E48" s="117">
        <v>9.6</v>
      </c>
      <c r="F48" s="118">
        <v>23</v>
      </c>
      <c r="I48" s="64">
        <f t="shared" si="2"/>
        <v>45316.812500000095</v>
      </c>
      <c r="J48" s="65">
        <f t="shared" si="3"/>
        <v>0.81250000000000033</v>
      </c>
      <c r="K48" s="68">
        <v>2.8</v>
      </c>
      <c r="M48" s="64">
        <f t="shared" si="6"/>
        <v>45318.812500000095</v>
      </c>
      <c r="N48" s="65">
        <f t="shared" si="6"/>
        <v>0.81250000000000033</v>
      </c>
      <c r="O48" s="109">
        <f>'CCE PLOM Diario'!L42+'CCE PLOME Diario'!L42</f>
        <v>131.114</v>
      </c>
    </row>
    <row r="49" spans="2:15" x14ac:dyDescent="0.25">
      <c r="B49" s="64">
        <f t="shared" si="0"/>
        <v>45318.749999999905</v>
      </c>
      <c r="C49" s="65">
        <f t="shared" si="1"/>
        <v>1.7500000000000009</v>
      </c>
      <c r="D49" s="117">
        <v>7.5</v>
      </c>
      <c r="E49" s="117">
        <v>9.4</v>
      </c>
      <c r="F49" s="118">
        <v>22.6</v>
      </c>
      <c r="I49" s="64">
        <f t="shared" si="2"/>
        <v>45316.83333333343</v>
      </c>
      <c r="J49" s="65">
        <f t="shared" si="3"/>
        <v>0.8333333333333337</v>
      </c>
      <c r="K49" s="68">
        <v>3.5</v>
      </c>
      <c r="M49" s="64">
        <f t="shared" si="6"/>
        <v>45318.83333333343</v>
      </c>
      <c r="N49" s="65">
        <f t="shared" si="6"/>
        <v>0.8333333333333337</v>
      </c>
      <c r="O49" s="109">
        <f>'CCE PLOM Diario'!L43+'CCE PLOME Diario'!L43</f>
        <v>112.51300000000001</v>
      </c>
    </row>
    <row r="50" spans="2:15" x14ac:dyDescent="0.25">
      <c r="B50" s="64">
        <f t="shared" si="0"/>
        <v>45318.79166666657</v>
      </c>
      <c r="C50" s="65">
        <f t="shared" si="1"/>
        <v>1.7916666666666676</v>
      </c>
      <c r="D50" s="117">
        <v>7.3</v>
      </c>
      <c r="E50" s="117">
        <v>9.1</v>
      </c>
      <c r="F50" s="118">
        <v>22.1</v>
      </c>
      <c r="I50" s="64">
        <f t="shared" si="2"/>
        <v>45316.854166666766</v>
      </c>
      <c r="J50" s="65">
        <f t="shared" si="3"/>
        <v>0.85416666666666707</v>
      </c>
      <c r="K50" s="68">
        <v>5.4</v>
      </c>
      <c r="M50" s="64">
        <f t="shared" si="6"/>
        <v>45318.854166666766</v>
      </c>
      <c r="N50" s="65">
        <f t="shared" si="6"/>
        <v>0.85416666666666707</v>
      </c>
      <c r="O50" s="109">
        <f>'CCE PLOM Diario'!L44+'CCE PLOME Diario'!L44</f>
        <v>112.51300000000001</v>
      </c>
    </row>
    <row r="51" spans="2:15" x14ac:dyDescent="0.25">
      <c r="B51" s="64">
        <f t="shared" si="0"/>
        <v>45318.833333333234</v>
      </c>
      <c r="C51" s="65">
        <f t="shared" si="1"/>
        <v>1.8333333333333344</v>
      </c>
      <c r="D51" s="117">
        <v>6.9</v>
      </c>
      <c r="E51" s="117">
        <v>8.6999999999999993</v>
      </c>
      <c r="F51" s="118">
        <v>21.7</v>
      </c>
      <c r="I51" s="64">
        <f t="shared" si="2"/>
        <v>45316.875000000102</v>
      </c>
      <c r="J51" s="65">
        <f t="shared" si="3"/>
        <v>0.87500000000000044</v>
      </c>
      <c r="K51" s="68">
        <v>6.2</v>
      </c>
      <c r="M51" s="64">
        <f t="shared" si="6"/>
        <v>45318.875000000102</v>
      </c>
      <c r="N51" s="65">
        <f t="shared" si="6"/>
        <v>0.87500000000000044</v>
      </c>
      <c r="O51" s="109">
        <f>'CCE PLOM Diario'!L45+'CCE PLOME Diario'!L45</f>
        <v>94.478999999999999</v>
      </c>
    </row>
    <row r="52" spans="2:15" x14ac:dyDescent="0.25">
      <c r="B52" s="64">
        <f t="shared" si="0"/>
        <v>45318.874999999898</v>
      </c>
      <c r="C52" s="65">
        <f t="shared" si="1"/>
        <v>1.8750000000000011</v>
      </c>
      <c r="D52" s="117">
        <v>6.5</v>
      </c>
      <c r="E52" s="117">
        <v>8.1999999999999993</v>
      </c>
      <c r="F52" s="118">
        <v>21.5</v>
      </c>
      <c r="I52" s="64">
        <f t="shared" si="2"/>
        <v>45316.895833333438</v>
      </c>
      <c r="J52" s="65">
        <f t="shared" si="3"/>
        <v>0.89583333333333381</v>
      </c>
      <c r="K52" s="68">
        <v>6</v>
      </c>
      <c r="M52" s="64">
        <f t="shared" si="6"/>
        <v>45318.895833333438</v>
      </c>
      <c r="N52" s="65">
        <f t="shared" si="6"/>
        <v>0.89583333333333381</v>
      </c>
      <c r="O52" s="109">
        <f>'CCE PLOM Diario'!L46+'CCE PLOME Diario'!L46</f>
        <v>94.478999999999999</v>
      </c>
    </row>
    <row r="53" spans="2:15" x14ac:dyDescent="0.25">
      <c r="B53" s="64">
        <f t="shared" si="0"/>
        <v>45318.916666666562</v>
      </c>
      <c r="C53" s="65">
        <f t="shared" si="1"/>
        <v>1.9166666666666679</v>
      </c>
      <c r="D53" s="117">
        <v>6.1</v>
      </c>
      <c r="E53" s="117">
        <v>7.8</v>
      </c>
      <c r="F53" s="118">
        <v>21.3</v>
      </c>
      <c r="I53" s="64">
        <f t="shared" si="2"/>
        <v>45316.916666666773</v>
      </c>
      <c r="J53" s="65">
        <f t="shared" si="3"/>
        <v>0.91666666666666718</v>
      </c>
      <c r="K53" s="68">
        <v>5.0999999999999996</v>
      </c>
      <c r="M53" s="64">
        <f t="shared" si="6"/>
        <v>45318.916666666773</v>
      </c>
      <c r="N53" s="65">
        <f t="shared" si="6"/>
        <v>0.91666666666666718</v>
      </c>
      <c r="O53" s="109">
        <f>'CCE PLOM Diario'!L47+'CCE PLOME Diario'!L47</f>
        <v>82.786000000000001</v>
      </c>
    </row>
    <row r="54" spans="2:15" x14ac:dyDescent="0.25">
      <c r="B54" s="64">
        <f t="shared" si="0"/>
        <v>45318.958333333227</v>
      </c>
      <c r="C54" s="65">
        <f t="shared" si="1"/>
        <v>1.9583333333333346</v>
      </c>
      <c r="D54" s="117">
        <v>5.7</v>
      </c>
      <c r="E54" s="117">
        <v>7.3</v>
      </c>
      <c r="F54" s="118">
        <v>21.2</v>
      </c>
      <c r="I54" s="64">
        <f t="shared" si="2"/>
        <v>45316.937500000109</v>
      </c>
      <c r="J54" s="65">
        <f t="shared" si="3"/>
        <v>0.93750000000000056</v>
      </c>
      <c r="K54" s="68">
        <v>6.9</v>
      </c>
      <c r="M54" s="64">
        <f t="shared" si="6"/>
        <v>45318.937500000109</v>
      </c>
      <c r="N54" s="65">
        <f t="shared" si="6"/>
        <v>0.93750000000000056</v>
      </c>
      <c r="O54" s="109">
        <f>'CCE PLOM Diario'!L48+'CCE PLOME Diario'!L48</f>
        <v>82.786000000000001</v>
      </c>
    </row>
    <row r="55" spans="2:15" x14ac:dyDescent="0.25">
      <c r="B55" s="64">
        <f t="shared" si="0"/>
        <v>45318.999999999891</v>
      </c>
      <c r="C55" s="65">
        <f t="shared" si="1"/>
        <v>2.0000000000000013</v>
      </c>
      <c r="D55" s="117">
        <v>5.3</v>
      </c>
      <c r="E55" s="117">
        <v>6.8</v>
      </c>
      <c r="F55" s="118">
        <v>21.1</v>
      </c>
      <c r="I55" s="64">
        <f t="shared" si="2"/>
        <v>45316.958333333445</v>
      </c>
      <c r="J55" s="65">
        <f t="shared" si="3"/>
        <v>0.95833333333333393</v>
      </c>
      <c r="K55" s="68">
        <v>4.5999999999999996</v>
      </c>
      <c r="M55" s="64">
        <f t="shared" si="6"/>
        <v>45318.958333333445</v>
      </c>
      <c r="N55" s="65">
        <f t="shared" si="6"/>
        <v>0.95833333333333393</v>
      </c>
      <c r="O55" s="109">
        <f>'CCE PLOM Diario'!L49+'CCE PLOME Diario'!L49</f>
        <v>67.003999999999991</v>
      </c>
    </row>
    <row r="56" spans="2:15" ht="15.75" thickBot="1" x14ac:dyDescent="0.3">
      <c r="B56" s="64">
        <f t="shared" si="0"/>
        <v>45319.041666666555</v>
      </c>
      <c r="C56" s="65">
        <f t="shared" si="1"/>
        <v>2.0416666666666679</v>
      </c>
      <c r="D56" s="117">
        <v>4.9000000000000004</v>
      </c>
      <c r="E56" s="117">
        <v>6.3</v>
      </c>
      <c r="F56" s="118">
        <v>21</v>
      </c>
      <c r="I56" s="66">
        <f t="shared" si="2"/>
        <v>45316.979166666781</v>
      </c>
      <c r="J56" s="67">
        <f t="shared" si="3"/>
        <v>0.9791666666666673</v>
      </c>
      <c r="K56" s="69">
        <v>5.4</v>
      </c>
      <c r="M56" s="66">
        <f t="shared" si="6"/>
        <v>45318.979166666781</v>
      </c>
      <c r="N56" s="67">
        <f t="shared" si="6"/>
        <v>0.9791666666666673</v>
      </c>
      <c r="O56" s="110">
        <f>'CCE PLOM Diario'!L50+'CCE PLOME Diario'!L50</f>
        <v>67.003999999999991</v>
      </c>
    </row>
    <row r="57" spans="2:15" x14ac:dyDescent="0.25">
      <c r="B57" s="64">
        <f t="shared" si="0"/>
        <v>45319.083333333219</v>
      </c>
      <c r="C57" s="65">
        <f t="shared" si="1"/>
        <v>2.0833333333333344</v>
      </c>
      <c r="D57" s="117">
        <v>4.5</v>
      </c>
      <c r="E57" s="117">
        <v>5.8</v>
      </c>
      <c r="F57" s="118">
        <v>21.2</v>
      </c>
      <c r="I57" s="55"/>
      <c r="J57" s="56"/>
      <c r="K57">
        <v>5.5</v>
      </c>
    </row>
    <row r="58" spans="2:15" x14ac:dyDescent="0.25">
      <c r="B58" s="64">
        <f t="shared" si="0"/>
        <v>45319.124999999884</v>
      </c>
      <c r="C58" s="65">
        <f t="shared" si="1"/>
        <v>2.1250000000000009</v>
      </c>
      <c r="D58" s="117">
        <v>4.0999999999999996</v>
      </c>
      <c r="E58" s="117">
        <v>5.3</v>
      </c>
      <c r="F58" s="118">
        <v>21.3</v>
      </c>
      <c r="I58" s="55"/>
      <c r="J58" s="56"/>
    </row>
    <row r="59" spans="2:15" x14ac:dyDescent="0.25">
      <c r="B59" s="64">
        <f t="shared" si="0"/>
        <v>45319.166666666548</v>
      </c>
      <c r="C59" s="65">
        <f t="shared" si="1"/>
        <v>2.1666666666666674</v>
      </c>
      <c r="D59" s="117">
        <v>3.7</v>
      </c>
      <c r="E59" s="117">
        <v>4.8</v>
      </c>
      <c r="F59" s="118">
        <v>21.4</v>
      </c>
      <c r="I59" s="55"/>
      <c r="J59" s="56"/>
    </row>
    <row r="60" spans="2:15" x14ac:dyDescent="0.25">
      <c r="B60" s="64">
        <f t="shared" si="0"/>
        <v>45319.208333333212</v>
      </c>
      <c r="C60" s="65">
        <f t="shared" si="1"/>
        <v>2.2083333333333339</v>
      </c>
      <c r="D60" s="117">
        <v>3.1</v>
      </c>
      <c r="E60" s="117">
        <v>4.2</v>
      </c>
      <c r="F60" s="118">
        <v>21.5</v>
      </c>
      <c r="I60" s="55"/>
      <c r="J60" s="56"/>
    </row>
    <row r="61" spans="2:15" x14ac:dyDescent="0.25">
      <c r="B61" s="64">
        <f t="shared" si="0"/>
        <v>45319.249999999876</v>
      </c>
      <c r="C61" s="65">
        <f t="shared" si="1"/>
        <v>2.2500000000000004</v>
      </c>
      <c r="D61" s="117">
        <v>2.6</v>
      </c>
      <c r="E61" s="117">
        <v>3.5</v>
      </c>
      <c r="F61" s="118">
        <v>22.2</v>
      </c>
      <c r="I61" s="55"/>
      <c r="J61" s="56"/>
    </row>
    <row r="62" spans="2:15" x14ac:dyDescent="0.25">
      <c r="B62" s="64">
        <f t="shared" si="0"/>
        <v>45319.291666666541</v>
      </c>
      <c r="C62" s="65">
        <f t="shared" si="1"/>
        <v>2.291666666666667</v>
      </c>
      <c r="D62" s="117">
        <v>2.1</v>
      </c>
      <c r="E62" s="117">
        <v>2.9</v>
      </c>
      <c r="F62" s="118">
        <v>22.4</v>
      </c>
      <c r="I62" s="55"/>
      <c r="J62" s="56"/>
    </row>
    <row r="63" spans="2:15" x14ac:dyDescent="0.25">
      <c r="B63" s="64">
        <f t="shared" si="0"/>
        <v>45319.333333333205</v>
      </c>
      <c r="C63" s="65">
        <f t="shared" si="1"/>
        <v>2.3333333333333335</v>
      </c>
      <c r="D63" s="117">
        <v>2.7</v>
      </c>
      <c r="E63" s="117">
        <v>3.6</v>
      </c>
      <c r="F63" s="118">
        <v>23</v>
      </c>
      <c r="I63" s="55"/>
      <c r="J63" s="56"/>
    </row>
    <row r="64" spans="2:15" x14ac:dyDescent="0.25">
      <c r="B64" s="64">
        <f t="shared" si="0"/>
        <v>45319.374999999869</v>
      </c>
      <c r="C64" s="65">
        <f t="shared" si="1"/>
        <v>2.375</v>
      </c>
      <c r="D64" s="117">
        <v>3.3</v>
      </c>
      <c r="E64" s="117">
        <v>4.3</v>
      </c>
      <c r="F64" s="118">
        <v>23.5</v>
      </c>
      <c r="I64" s="55"/>
      <c r="J64" s="56"/>
    </row>
    <row r="65" spans="2:10" x14ac:dyDescent="0.25">
      <c r="B65" s="64">
        <f t="shared" si="0"/>
        <v>45319.416666666533</v>
      </c>
      <c r="C65" s="65">
        <f t="shared" si="1"/>
        <v>2.4166666666666665</v>
      </c>
      <c r="D65" s="117">
        <v>3.9</v>
      </c>
      <c r="E65" s="117">
        <v>5.0999999999999996</v>
      </c>
      <c r="F65" s="118">
        <v>24.1</v>
      </c>
      <c r="I65" s="55"/>
      <c r="J65" s="56"/>
    </row>
    <row r="66" spans="2:10" x14ac:dyDescent="0.25">
      <c r="B66" s="64">
        <f t="shared" si="0"/>
        <v>45319.458333333198</v>
      </c>
      <c r="C66" s="65">
        <f t="shared" si="1"/>
        <v>2.458333333333333</v>
      </c>
      <c r="D66" s="117">
        <v>4.3</v>
      </c>
      <c r="E66" s="117">
        <v>5.5</v>
      </c>
      <c r="F66" s="118">
        <v>24.3</v>
      </c>
      <c r="I66" s="55"/>
      <c r="J66" s="56"/>
    </row>
    <row r="67" spans="2:10" x14ac:dyDescent="0.25">
      <c r="B67" s="64">
        <f t="shared" si="0"/>
        <v>45319.499999999862</v>
      </c>
      <c r="C67" s="65">
        <f t="shared" si="1"/>
        <v>2.4999999999999996</v>
      </c>
      <c r="D67" s="117">
        <v>4.7</v>
      </c>
      <c r="E67" s="117">
        <v>6</v>
      </c>
      <c r="F67" s="118">
        <v>24.4</v>
      </c>
      <c r="I67" s="55"/>
      <c r="J67" s="56"/>
    </row>
    <row r="68" spans="2:10" x14ac:dyDescent="0.25">
      <c r="B68" s="64">
        <f t="shared" si="0"/>
        <v>45319.541666666526</v>
      </c>
      <c r="C68" s="65">
        <f t="shared" si="1"/>
        <v>2.5416666666666661</v>
      </c>
      <c r="D68" s="117">
        <v>5.0999999999999996</v>
      </c>
      <c r="E68" s="117">
        <v>6.5</v>
      </c>
      <c r="F68" s="118">
        <v>24.5</v>
      </c>
      <c r="I68" s="55"/>
      <c r="J68" s="56"/>
    </row>
    <row r="69" spans="2:10" x14ac:dyDescent="0.25">
      <c r="B69" s="64">
        <f t="shared" si="0"/>
        <v>45319.58333333319</v>
      </c>
      <c r="C69" s="65">
        <f t="shared" si="1"/>
        <v>2.5833333333333326</v>
      </c>
      <c r="D69" s="117">
        <v>5.5</v>
      </c>
      <c r="E69" s="117">
        <v>7</v>
      </c>
      <c r="F69" s="118">
        <v>24.3</v>
      </c>
      <c r="I69" s="55"/>
      <c r="J69" s="56"/>
    </row>
    <row r="70" spans="2:10" x14ac:dyDescent="0.25">
      <c r="B70" s="64">
        <f t="shared" si="0"/>
        <v>45319.624999999854</v>
      </c>
      <c r="C70" s="65">
        <f t="shared" si="1"/>
        <v>2.6249999999999991</v>
      </c>
      <c r="D70" s="117">
        <v>6</v>
      </c>
      <c r="E70" s="117">
        <v>7.6</v>
      </c>
      <c r="F70" s="118">
        <v>24.1</v>
      </c>
      <c r="I70" s="55"/>
      <c r="J70" s="56"/>
    </row>
    <row r="71" spans="2:10" x14ac:dyDescent="0.25">
      <c r="B71" s="64">
        <f t="shared" si="0"/>
        <v>45319.666666666519</v>
      </c>
      <c r="C71" s="65">
        <f t="shared" si="1"/>
        <v>2.6666666666666656</v>
      </c>
      <c r="D71" s="117">
        <v>6.4</v>
      </c>
      <c r="E71" s="117">
        <v>8.1</v>
      </c>
      <c r="F71" s="118">
        <v>23.9</v>
      </c>
      <c r="I71" s="55"/>
      <c r="J71" s="56"/>
    </row>
    <row r="72" spans="2:10" x14ac:dyDescent="0.25">
      <c r="B72" s="64">
        <f t="shared" si="0"/>
        <v>45319.708333333183</v>
      </c>
      <c r="C72" s="65">
        <f t="shared" si="1"/>
        <v>2.7083333333333321</v>
      </c>
      <c r="D72" s="117">
        <v>6.2</v>
      </c>
      <c r="E72" s="117">
        <v>7.9</v>
      </c>
      <c r="F72" s="118">
        <v>23.6</v>
      </c>
      <c r="I72" s="55"/>
      <c r="J72" s="56"/>
    </row>
    <row r="73" spans="2:10" x14ac:dyDescent="0.25">
      <c r="B73" s="64">
        <f t="shared" si="0"/>
        <v>45319.749999999847</v>
      </c>
      <c r="C73" s="65">
        <f t="shared" si="1"/>
        <v>2.7499999999999987</v>
      </c>
      <c r="D73" s="117">
        <v>6.1</v>
      </c>
      <c r="E73" s="117">
        <v>7.7</v>
      </c>
      <c r="F73" s="118">
        <v>23.2</v>
      </c>
      <c r="I73" s="55"/>
      <c r="J73" s="56"/>
    </row>
    <row r="74" spans="2:10" x14ac:dyDescent="0.25">
      <c r="B74" s="64">
        <f t="shared" si="0"/>
        <v>45319.791666666511</v>
      </c>
      <c r="C74" s="65">
        <f t="shared" si="1"/>
        <v>2.7916666666666652</v>
      </c>
      <c r="D74" s="117">
        <v>5.9</v>
      </c>
      <c r="E74" s="117">
        <v>7.5</v>
      </c>
      <c r="F74" s="118">
        <v>22.7</v>
      </c>
      <c r="I74" s="55"/>
      <c r="J74" s="56"/>
    </row>
    <row r="75" spans="2:10" x14ac:dyDescent="0.25">
      <c r="B75" s="64">
        <f t="shared" ref="B75:B138" si="7">B74+TIME(1,0,0)</f>
        <v>45319.833333333176</v>
      </c>
      <c r="C75" s="65">
        <f t="shared" ref="C75:C138" si="8">C74+TIME(1,0,0)</f>
        <v>2.8333333333333317</v>
      </c>
      <c r="D75" s="117">
        <v>5.8</v>
      </c>
      <c r="E75" s="117">
        <v>7.3</v>
      </c>
      <c r="F75" s="118">
        <v>22.5</v>
      </c>
      <c r="I75" s="55"/>
      <c r="J75" s="56"/>
    </row>
    <row r="76" spans="2:10" x14ac:dyDescent="0.25">
      <c r="B76" s="64">
        <f t="shared" si="7"/>
        <v>45319.87499999984</v>
      </c>
      <c r="C76" s="65">
        <f t="shared" si="8"/>
        <v>2.8749999999999982</v>
      </c>
      <c r="D76" s="117">
        <v>5.6</v>
      </c>
      <c r="E76" s="117">
        <v>7.2</v>
      </c>
      <c r="F76" s="118">
        <v>22.5</v>
      </c>
      <c r="I76" s="55"/>
      <c r="J76" s="56"/>
    </row>
    <row r="77" spans="2:10" x14ac:dyDescent="0.25">
      <c r="B77" s="64">
        <f t="shared" si="7"/>
        <v>45319.916666666504</v>
      </c>
      <c r="C77" s="65">
        <f t="shared" si="8"/>
        <v>2.9166666666666647</v>
      </c>
      <c r="D77" s="117">
        <v>5.5</v>
      </c>
      <c r="E77" s="117">
        <v>7</v>
      </c>
      <c r="F77" s="118">
        <v>22.5</v>
      </c>
      <c r="I77" s="55"/>
      <c r="J77" s="56"/>
    </row>
    <row r="78" spans="2:10" x14ac:dyDescent="0.25">
      <c r="B78" s="64">
        <f t="shared" si="7"/>
        <v>45319.958333333168</v>
      </c>
      <c r="C78" s="65">
        <f t="shared" si="8"/>
        <v>2.9583333333333313</v>
      </c>
      <c r="D78" s="117">
        <v>5.5</v>
      </c>
      <c r="E78" s="117">
        <v>7.1</v>
      </c>
      <c r="F78" s="118">
        <v>22.5</v>
      </c>
      <c r="I78" s="55"/>
      <c r="J78" s="56"/>
    </row>
    <row r="79" spans="2:10" x14ac:dyDescent="0.25">
      <c r="B79" s="64">
        <f t="shared" si="7"/>
        <v>45319.999999999833</v>
      </c>
      <c r="C79" s="65">
        <f t="shared" si="8"/>
        <v>2.9999999999999978</v>
      </c>
      <c r="D79" s="117">
        <v>5.6</v>
      </c>
      <c r="E79" s="117">
        <v>7.1</v>
      </c>
      <c r="F79" s="118">
        <v>22.4</v>
      </c>
      <c r="I79" s="55"/>
      <c r="J79" s="56"/>
    </row>
    <row r="80" spans="2:10" x14ac:dyDescent="0.25">
      <c r="B80" s="64">
        <f t="shared" si="7"/>
        <v>45320.041666666497</v>
      </c>
      <c r="C80" s="65">
        <f t="shared" si="8"/>
        <v>3.0416666666666643</v>
      </c>
      <c r="D80" s="117">
        <v>5.6</v>
      </c>
      <c r="E80" s="117">
        <v>7.1</v>
      </c>
      <c r="F80" s="118">
        <v>22.4</v>
      </c>
      <c r="I80" s="55"/>
      <c r="J80" s="56"/>
    </row>
    <row r="81" spans="2:10" x14ac:dyDescent="0.25">
      <c r="B81" s="64">
        <f t="shared" si="7"/>
        <v>45320.083333333161</v>
      </c>
      <c r="C81" s="65">
        <f t="shared" si="8"/>
        <v>3.0833333333333308</v>
      </c>
      <c r="D81" s="117">
        <v>5.4</v>
      </c>
      <c r="E81" s="117">
        <v>6.9</v>
      </c>
      <c r="F81" s="118">
        <v>22.2</v>
      </c>
      <c r="I81" s="55"/>
      <c r="J81" s="56"/>
    </row>
    <row r="82" spans="2:10" x14ac:dyDescent="0.25">
      <c r="B82" s="64">
        <f t="shared" si="7"/>
        <v>45320.124999999825</v>
      </c>
      <c r="C82" s="65">
        <f t="shared" si="8"/>
        <v>3.1249999999999973</v>
      </c>
      <c r="D82" s="117">
        <v>5.3</v>
      </c>
      <c r="E82" s="117">
        <v>6.8</v>
      </c>
      <c r="F82" s="118">
        <v>22.1</v>
      </c>
      <c r="I82" s="55"/>
      <c r="J82" s="56"/>
    </row>
    <row r="83" spans="2:10" x14ac:dyDescent="0.25">
      <c r="B83" s="64">
        <f t="shared" si="7"/>
        <v>45320.16666666649</v>
      </c>
      <c r="C83" s="65">
        <f t="shared" si="8"/>
        <v>3.1666666666666639</v>
      </c>
      <c r="D83" s="117">
        <v>5.0999999999999996</v>
      </c>
      <c r="E83" s="117">
        <v>6.6</v>
      </c>
      <c r="F83" s="118">
        <v>21.9</v>
      </c>
      <c r="I83" s="55"/>
      <c r="J83" s="56"/>
    </row>
    <row r="84" spans="2:10" x14ac:dyDescent="0.25">
      <c r="B84" s="64">
        <f t="shared" si="7"/>
        <v>45320.208333333154</v>
      </c>
      <c r="C84" s="65">
        <f t="shared" si="8"/>
        <v>3.2083333333333304</v>
      </c>
      <c r="D84" s="117">
        <v>5</v>
      </c>
      <c r="E84" s="117">
        <v>6.4</v>
      </c>
      <c r="F84" s="118">
        <v>22.1</v>
      </c>
      <c r="I84" s="55"/>
      <c r="J84" s="56"/>
    </row>
    <row r="85" spans="2:10" x14ac:dyDescent="0.25">
      <c r="B85" s="64">
        <f t="shared" si="7"/>
        <v>45320.249999999818</v>
      </c>
      <c r="C85" s="65">
        <f t="shared" si="8"/>
        <v>3.2499999999999969</v>
      </c>
      <c r="D85" s="117">
        <v>4.9000000000000004</v>
      </c>
      <c r="E85" s="117">
        <v>6.3</v>
      </c>
      <c r="F85" s="118">
        <v>22.9</v>
      </c>
      <c r="I85" s="55"/>
      <c r="J85" s="56"/>
    </row>
    <row r="86" spans="2:10" x14ac:dyDescent="0.25">
      <c r="B86" s="64">
        <f t="shared" si="7"/>
        <v>45320.291666666482</v>
      </c>
      <c r="C86" s="65">
        <f t="shared" si="8"/>
        <v>3.2916666666666634</v>
      </c>
      <c r="D86" s="117">
        <v>4.7</v>
      </c>
      <c r="E86" s="117">
        <v>6.1</v>
      </c>
      <c r="F86" s="118">
        <v>23.2</v>
      </c>
      <c r="I86" s="55"/>
      <c r="J86" s="56"/>
    </row>
    <row r="87" spans="2:10" x14ac:dyDescent="0.25">
      <c r="B87" s="64">
        <f t="shared" si="7"/>
        <v>45320.333333333147</v>
      </c>
      <c r="C87" s="65">
        <f t="shared" si="8"/>
        <v>3.3333333333333299</v>
      </c>
      <c r="D87" s="117">
        <v>4.9000000000000004</v>
      </c>
      <c r="E87" s="117">
        <v>6.4</v>
      </c>
      <c r="F87" s="118">
        <v>23.8</v>
      </c>
      <c r="I87" s="55"/>
      <c r="J87" s="56"/>
    </row>
    <row r="88" spans="2:10" x14ac:dyDescent="0.25">
      <c r="B88" s="64">
        <f t="shared" si="7"/>
        <v>45320.374999999811</v>
      </c>
      <c r="C88" s="65">
        <f t="shared" si="8"/>
        <v>3.3749999999999964</v>
      </c>
      <c r="D88" s="117">
        <v>5.2</v>
      </c>
      <c r="E88" s="117">
        <v>6.6</v>
      </c>
      <c r="F88" s="118">
        <v>24.4</v>
      </c>
      <c r="I88" s="55"/>
      <c r="J88" s="56"/>
    </row>
    <row r="89" spans="2:10" x14ac:dyDescent="0.25">
      <c r="B89" s="64">
        <f t="shared" si="7"/>
        <v>45320.416666666475</v>
      </c>
      <c r="C89" s="65">
        <f t="shared" si="8"/>
        <v>3.416666666666663</v>
      </c>
      <c r="D89" s="117">
        <v>5.4</v>
      </c>
      <c r="E89" s="117">
        <v>6.9</v>
      </c>
      <c r="F89" s="118">
        <v>25</v>
      </c>
      <c r="I89" s="55"/>
      <c r="J89" s="56"/>
    </row>
    <row r="90" spans="2:10" x14ac:dyDescent="0.25">
      <c r="B90" s="64">
        <f t="shared" si="7"/>
        <v>45320.458333333139</v>
      </c>
      <c r="C90" s="65">
        <f t="shared" si="8"/>
        <v>3.4583333333333295</v>
      </c>
      <c r="D90" s="117">
        <v>6.1</v>
      </c>
      <c r="E90" s="117">
        <v>7.7</v>
      </c>
      <c r="F90" s="118">
        <v>25.2</v>
      </c>
      <c r="I90" s="55"/>
      <c r="J90" s="56"/>
    </row>
    <row r="91" spans="2:10" x14ac:dyDescent="0.25">
      <c r="B91" s="64">
        <f t="shared" si="7"/>
        <v>45320.499999999804</v>
      </c>
      <c r="C91" s="65">
        <f t="shared" si="8"/>
        <v>3.499999999999996</v>
      </c>
      <c r="D91" s="117">
        <v>6.8</v>
      </c>
      <c r="E91" s="117">
        <v>8.6</v>
      </c>
      <c r="F91" s="118">
        <v>25.3</v>
      </c>
      <c r="I91" s="55"/>
      <c r="J91" s="56"/>
    </row>
    <row r="92" spans="2:10" x14ac:dyDescent="0.25">
      <c r="B92" s="64">
        <f t="shared" si="7"/>
        <v>45320.541666666468</v>
      </c>
      <c r="C92" s="65">
        <f t="shared" si="8"/>
        <v>3.5416666666666625</v>
      </c>
      <c r="D92" s="117">
        <v>7.6</v>
      </c>
      <c r="E92" s="117">
        <v>9.5</v>
      </c>
      <c r="F92" s="118">
        <v>25.3</v>
      </c>
      <c r="I92" s="55"/>
      <c r="J92" s="56"/>
    </row>
    <row r="93" spans="2:10" x14ac:dyDescent="0.25">
      <c r="B93" s="64">
        <f t="shared" si="7"/>
        <v>45320.583333333132</v>
      </c>
      <c r="C93" s="65">
        <f t="shared" si="8"/>
        <v>3.583333333333329</v>
      </c>
      <c r="D93" s="117">
        <v>7.9</v>
      </c>
      <c r="E93" s="117">
        <v>9.9</v>
      </c>
      <c r="F93" s="118">
        <v>24.9</v>
      </c>
      <c r="I93" s="55"/>
      <c r="J93" s="56"/>
    </row>
    <row r="94" spans="2:10" x14ac:dyDescent="0.25">
      <c r="B94" s="64">
        <f t="shared" si="7"/>
        <v>45320.624999999796</v>
      </c>
      <c r="C94" s="65">
        <f t="shared" si="8"/>
        <v>3.6249999999999956</v>
      </c>
      <c r="D94" s="117">
        <v>8.3000000000000007</v>
      </c>
      <c r="E94" s="117">
        <v>10.3</v>
      </c>
      <c r="F94" s="118">
        <v>24.5</v>
      </c>
      <c r="I94" s="55"/>
      <c r="J94" s="56"/>
    </row>
    <row r="95" spans="2:10" x14ac:dyDescent="0.25">
      <c r="B95" s="64">
        <f t="shared" si="7"/>
        <v>45320.666666666461</v>
      </c>
      <c r="C95" s="65">
        <f t="shared" si="8"/>
        <v>3.6666666666666621</v>
      </c>
      <c r="D95" s="117">
        <v>8.6</v>
      </c>
      <c r="E95" s="117">
        <v>10.8</v>
      </c>
      <c r="F95" s="118">
        <v>24.1</v>
      </c>
      <c r="I95" s="55"/>
      <c r="J95" s="56"/>
    </row>
    <row r="96" spans="2:10" x14ac:dyDescent="0.25">
      <c r="B96" s="64">
        <f t="shared" si="7"/>
        <v>45320.708333333125</v>
      </c>
      <c r="C96" s="65">
        <f t="shared" si="8"/>
        <v>3.7083333333333286</v>
      </c>
      <c r="D96" s="117">
        <v>8.1999999999999993</v>
      </c>
      <c r="E96" s="117">
        <v>10.3</v>
      </c>
      <c r="F96" s="118">
        <v>23.6</v>
      </c>
      <c r="I96" s="55"/>
      <c r="J96" s="56"/>
    </row>
    <row r="97" spans="2:10" x14ac:dyDescent="0.25">
      <c r="B97" s="64">
        <f t="shared" si="7"/>
        <v>45320.749999999789</v>
      </c>
      <c r="C97" s="65">
        <f t="shared" si="8"/>
        <v>3.7499999999999951</v>
      </c>
      <c r="D97" s="117">
        <v>7.8</v>
      </c>
      <c r="E97" s="117">
        <v>9.8000000000000007</v>
      </c>
      <c r="F97" s="118">
        <v>23</v>
      </c>
      <c r="I97" s="55"/>
      <c r="J97" s="56"/>
    </row>
    <row r="98" spans="2:10" x14ac:dyDescent="0.25">
      <c r="B98" s="64">
        <f t="shared" si="7"/>
        <v>45320.791666666453</v>
      </c>
      <c r="C98" s="65">
        <f t="shared" si="8"/>
        <v>3.7916666666666616</v>
      </c>
      <c r="D98" s="117">
        <v>7.4</v>
      </c>
      <c r="E98" s="117">
        <v>9.3000000000000007</v>
      </c>
      <c r="F98" s="118">
        <v>22.3</v>
      </c>
      <c r="I98" s="55"/>
      <c r="J98" s="56"/>
    </row>
    <row r="99" spans="2:10" x14ac:dyDescent="0.25">
      <c r="B99" s="64">
        <f t="shared" si="7"/>
        <v>45320.833333333117</v>
      </c>
      <c r="C99" s="65">
        <f t="shared" si="8"/>
        <v>3.8333333333333282</v>
      </c>
      <c r="D99" s="117">
        <v>7.3</v>
      </c>
      <c r="E99" s="117">
        <v>9.1999999999999993</v>
      </c>
      <c r="F99" s="118">
        <v>22</v>
      </c>
      <c r="I99" s="55"/>
      <c r="J99" s="56"/>
    </row>
    <row r="100" spans="2:10" x14ac:dyDescent="0.25">
      <c r="B100" s="64">
        <f t="shared" si="7"/>
        <v>45320.874999999782</v>
      </c>
      <c r="C100" s="65">
        <f t="shared" si="8"/>
        <v>3.8749999999999947</v>
      </c>
      <c r="D100" s="117">
        <v>7.3</v>
      </c>
      <c r="E100" s="117">
        <v>9.1999999999999993</v>
      </c>
      <c r="F100" s="118">
        <v>21.9</v>
      </c>
      <c r="I100" s="55"/>
      <c r="J100" s="56"/>
    </row>
    <row r="101" spans="2:10" x14ac:dyDescent="0.25">
      <c r="B101" s="64">
        <f t="shared" si="7"/>
        <v>45320.916666666446</v>
      </c>
      <c r="C101" s="65">
        <f t="shared" si="8"/>
        <v>3.9166666666666612</v>
      </c>
      <c r="D101" s="117">
        <v>7.3</v>
      </c>
      <c r="E101" s="117">
        <v>9.1999999999999993</v>
      </c>
      <c r="F101" s="118">
        <v>21.8</v>
      </c>
      <c r="I101" s="55"/>
      <c r="J101" s="56"/>
    </row>
    <row r="102" spans="2:10" x14ac:dyDescent="0.25">
      <c r="B102" s="64">
        <f t="shared" si="7"/>
        <v>45320.95833333311</v>
      </c>
      <c r="C102" s="65">
        <f t="shared" si="8"/>
        <v>3.9583333333333277</v>
      </c>
      <c r="D102" s="117">
        <v>7.2</v>
      </c>
      <c r="E102" s="117">
        <v>9</v>
      </c>
      <c r="F102" s="118">
        <v>21.9</v>
      </c>
      <c r="I102" s="55"/>
      <c r="J102" s="56"/>
    </row>
    <row r="103" spans="2:10" x14ac:dyDescent="0.25">
      <c r="B103" s="64">
        <f t="shared" si="7"/>
        <v>45320.999999999774</v>
      </c>
      <c r="C103" s="65">
        <f t="shared" si="8"/>
        <v>3.9999999999999942</v>
      </c>
      <c r="D103" s="117">
        <v>7</v>
      </c>
      <c r="E103" s="117">
        <v>8.8000000000000007</v>
      </c>
      <c r="F103" s="118">
        <v>21.9</v>
      </c>
      <c r="I103" s="55"/>
      <c r="J103" s="56"/>
    </row>
    <row r="104" spans="2:10" x14ac:dyDescent="0.25">
      <c r="B104" s="64">
        <f t="shared" si="7"/>
        <v>45321.041666666439</v>
      </c>
      <c r="C104" s="65">
        <f t="shared" si="8"/>
        <v>4.0416666666666607</v>
      </c>
      <c r="D104" s="117">
        <v>6.9</v>
      </c>
      <c r="E104" s="117">
        <v>8.6999999999999993</v>
      </c>
      <c r="F104" s="118">
        <v>21.9</v>
      </c>
      <c r="I104" s="55"/>
      <c r="J104" s="56"/>
    </row>
    <row r="105" spans="2:10" x14ac:dyDescent="0.25">
      <c r="B105" s="64">
        <f t="shared" si="7"/>
        <v>45321.083333333103</v>
      </c>
      <c r="C105" s="65">
        <f t="shared" si="8"/>
        <v>4.0833333333333277</v>
      </c>
      <c r="D105" s="117">
        <v>6.5</v>
      </c>
      <c r="E105" s="117">
        <v>8.1999999999999993</v>
      </c>
      <c r="F105" s="118">
        <v>21.9</v>
      </c>
      <c r="I105" s="55"/>
      <c r="J105" s="56"/>
    </row>
    <row r="106" spans="2:10" x14ac:dyDescent="0.25">
      <c r="B106" s="64">
        <f t="shared" si="7"/>
        <v>45321.124999999767</v>
      </c>
      <c r="C106" s="65">
        <f t="shared" si="8"/>
        <v>4.1249999999999947</v>
      </c>
      <c r="D106" s="117">
        <v>6.1</v>
      </c>
      <c r="E106" s="117">
        <v>7.7</v>
      </c>
      <c r="F106" s="118">
        <v>21.9</v>
      </c>
      <c r="I106" s="55"/>
      <c r="J106" s="56"/>
    </row>
    <row r="107" spans="2:10" x14ac:dyDescent="0.25">
      <c r="B107" s="64">
        <f t="shared" si="7"/>
        <v>45321.166666666431</v>
      </c>
      <c r="C107" s="65">
        <f t="shared" si="8"/>
        <v>4.1666666666666616</v>
      </c>
      <c r="D107" s="117">
        <v>5.7</v>
      </c>
      <c r="E107" s="117">
        <v>7.3</v>
      </c>
      <c r="F107" s="118">
        <v>21.9</v>
      </c>
      <c r="I107" s="55"/>
      <c r="J107" s="56"/>
    </row>
    <row r="108" spans="2:10" x14ac:dyDescent="0.25">
      <c r="B108" s="64">
        <f t="shared" si="7"/>
        <v>45321.208333333096</v>
      </c>
      <c r="C108" s="65">
        <f t="shared" si="8"/>
        <v>4.2083333333333286</v>
      </c>
      <c r="D108" s="117">
        <v>5.5</v>
      </c>
      <c r="E108" s="117">
        <v>7</v>
      </c>
      <c r="F108" s="118">
        <v>21.9</v>
      </c>
      <c r="I108" s="55"/>
      <c r="J108" s="56"/>
    </row>
    <row r="109" spans="2:10" x14ac:dyDescent="0.25">
      <c r="B109" s="64">
        <f t="shared" si="7"/>
        <v>45321.24999999976</v>
      </c>
      <c r="C109" s="65">
        <f t="shared" si="8"/>
        <v>4.2499999999999956</v>
      </c>
      <c r="D109" s="117">
        <v>5.3</v>
      </c>
      <c r="E109" s="117">
        <v>6.8</v>
      </c>
      <c r="F109" s="118">
        <v>22.5</v>
      </c>
      <c r="I109" s="55"/>
      <c r="J109" s="56"/>
    </row>
    <row r="110" spans="2:10" x14ac:dyDescent="0.25">
      <c r="B110" s="64">
        <f t="shared" si="7"/>
        <v>45321.291666666424</v>
      </c>
      <c r="C110" s="65">
        <f t="shared" si="8"/>
        <v>4.2916666666666625</v>
      </c>
      <c r="D110" s="117">
        <v>5.2</v>
      </c>
      <c r="E110" s="117">
        <v>6.6</v>
      </c>
      <c r="F110" s="118">
        <v>22.5</v>
      </c>
      <c r="I110" s="55"/>
      <c r="J110" s="56"/>
    </row>
    <row r="111" spans="2:10" x14ac:dyDescent="0.25">
      <c r="B111" s="64">
        <f t="shared" si="7"/>
        <v>45321.333333333088</v>
      </c>
      <c r="C111" s="65">
        <f t="shared" si="8"/>
        <v>4.3333333333333295</v>
      </c>
      <c r="D111" s="117">
        <v>5.9</v>
      </c>
      <c r="E111" s="117">
        <v>7.5</v>
      </c>
      <c r="F111" s="118">
        <v>23.2</v>
      </c>
      <c r="I111" s="55"/>
      <c r="J111" s="56"/>
    </row>
    <row r="112" spans="2:10" x14ac:dyDescent="0.25">
      <c r="B112" s="64">
        <f t="shared" si="7"/>
        <v>45321.374999999753</v>
      </c>
      <c r="C112" s="65">
        <f t="shared" si="8"/>
        <v>4.3749999999999964</v>
      </c>
      <c r="D112" s="117">
        <v>6.6</v>
      </c>
      <c r="E112" s="117">
        <v>8.4</v>
      </c>
      <c r="F112" s="118">
        <v>23.9</v>
      </c>
      <c r="I112" s="55"/>
      <c r="J112" s="56"/>
    </row>
    <row r="113" spans="2:10" x14ac:dyDescent="0.25">
      <c r="B113" s="64">
        <f t="shared" si="7"/>
        <v>45321.416666666417</v>
      </c>
      <c r="C113" s="65">
        <f t="shared" si="8"/>
        <v>4.4166666666666634</v>
      </c>
      <c r="D113" s="117">
        <v>7.4</v>
      </c>
      <c r="E113" s="117">
        <v>9.3000000000000007</v>
      </c>
      <c r="F113" s="118">
        <v>24.6</v>
      </c>
      <c r="I113" s="55"/>
      <c r="J113" s="56"/>
    </row>
    <row r="114" spans="2:10" x14ac:dyDescent="0.25">
      <c r="B114" s="64">
        <f t="shared" si="7"/>
        <v>45321.458333333081</v>
      </c>
      <c r="C114" s="65">
        <f t="shared" si="8"/>
        <v>4.4583333333333304</v>
      </c>
      <c r="D114" s="117">
        <v>8</v>
      </c>
      <c r="E114" s="117">
        <v>10</v>
      </c>
      <c r="F114" s="118">
        <v>24.8</v>
      </c>
      <c r="I114" s="55"/>
      <c r="J114" s="56"/>
    </row>
    <row r="115" spans="2:10" x14ac:dyDescent="0.25">
      <c r="B115" s="64">
        <f t="shared" si="7"/>
        <v>45321.499999999745</v>
      </c>
      <c r="C115" s="65">
        <f t="shared" si="8"/>
        <v>4.4999999999999973</v>
      </c>
      <c r="D115" s="117">
        <v>8.6</v>
      </c>
      <c r="E115" s="117">
        <v>10.7</v>
      </c>
      <c r="F115" s="118">
        <v>24.9</v>
      </c>
      <c r="I115" s="55"/>
      <c r="J115" s="56"/>
    </row>
    <row r="116" spans="2:10" x14ac:dyDescent="0.25">
      <c r="B116" s="64">
        <f t="shared" si="7"/>
        <v>45321.54166666641</v>
      </c>
      <c r="C116" s="65">
        <f t="shared" si="8"/>
        <v>4.5416666666666643</v>
      </c>
      <c r="D116" s="117">
        <v>9.1999999999999993</v>
      </c>
      <c r="E116" s="117">
        <v>11.4</v>
      </c>
      <c r="F116" s="118">
        <v>24.9</v>
      </c>
      <c r="I116" s="55"/>
      <c r="J116" s="56"/>
    </row>
    <row r="117" spans="2:10" x14ac:dyDescent="0.25">
      <c r="B117" s="64">
        <f t="shared" si="7"/>
        <v>45321.583333333074</v>
      </c>
      <c r="C117" s="65">
        <f t="shared" si="8"/>
        <v>4.5833333333333313</v>
      </c>
      <c r="D117" s="117">
        <v>9.6</v>
      </c>
      <c r="E117" s="117">
        <v>11.9</v>
      </c>
      <c r="F117" s="118">
        <v>24.4</v>
      </c>
      <c r="I117" s="55"/>
      <c r="J117" s="56"/>
    </row>
    <row r="118" spans="2:10" x14ac:dyDescent="0.25">
      <c r="B118" s="64">
        <f t="shared" si="7"/>
        <v>45321.624999999738</v>
      </c>
      <c r="C118" s="65">
        <f t="shared" si="8"/>
        <v>4.6249999999999982</v>
      </c>
      <c r="D118" s="117">
        <v>10</v>
      </c>
      <c r="E118" s="117">
        <v>12.5</v>
      </c>
      <c r="F118" s="118">
        <v>24</v>
      </c>
      <c r="I118" s="55"/>
      <c r="J118" s="56"/>
    </row>
    <row r="119" spans="2:10" x14ac:dyDescent="0.25">
      <c r="B119" s="64">
        <f t="shared" si="7"/>
        <v>45321.666666666402</v>
      </c>
      <c r="C119" s="65">
        <f t="shared" si="8"/>
        <v>4.6666666666666652</v>
      </c>
      <c r="D119" s="117">
        <v>10.5</v>
      </c>
      <c r="E119" s="117">
        <v>13</v>
      </c>
      <c r="F119" s="118">
        <v>23.6</v>
      </c>
      <c r="I119" s="55"/>
      <c r="J119" s="56"/>
    </row>
    <row r="120" spans="2:10" x14ac:dyDescent="0.25">
      <c r="B120" s="64">
        <f t="shared" si="7"/>
        <v>45321.708333333067</v>
      </c>
      <c r="C120" s="65">
        <f t="shared" si="8"/>
        <v>4.7083333333333321</v>
      </c>
      <c r="D120" s="117">
        <v>9.5</v>
      </c>
      <c r="E120" s="117">
        <v>11.8</v>
      </c>
      <c r="F120" s="118">
        <v>23</v>
      </c>
      <c r="I120" s="55"/>
      <c r="J120" s="56"/>
    </row>
    <row r="121" spans="2:10" x14ac:dyDescent="0.25">
      <c r="B121" s="64">
        <f t="shared" si="7"/>
        <v>45321.749999999731</v>
      </c>
      <c r="C121" s="65">
        <f t="shared" si="8"/>
        <v>4.7499999999999991</v>
      </c>
      <c r="D121" s="117">
        <v>8.5</v>
      </c>
      <c r="E121" s="117">
        <v>10.6</v>
      </c>
      <c r="F121" s="118">
        <v>22.3</v>
      </c>
      <c r="I121" s="55"/>
      <c r="J121" s="56"/>
    </row>
    <row r="122" spans="2:10" x14ac:dyDescent="0.25">
      <c r="B122" s="64">
        <f t="shared" si="7"/>
        <v>45321.791666666395</v>
      </c>
      <c r="C122" s="65">
        <f t="shared" si="8"/>
        <v>4.7916666666666661</v>
      </c>
      <c r="D122" s="117">
        <v>7.5</v>
      </c>
      <c r="E122" s="117">
        <v>10</v>
      </c>
      <c r="F122" s="118">
        <v>21.5</v>
      </c>
      <c r="I122" s="55"/>
      <c r="J122" s="56"/>
    </row>
    <row r="123" spans="2:10" x14ac:dyDescent="0.25">
      <c r="B123" s="64">
        <f t="shared" si="7"/>
        <v>45321.833333333059</v>
      </c>
      <c r="C123" s="65">
        <f t="shared" si="8"/>
        <v>4.833333333333333</v>
      </c>
      <c r="D123" s="117">
        <v>7</v>
      </c>
      <c r="E123" s="117">
        <v>9.3000000000000007</v>
      </c>
      <c r="F123" s="118">
        <v>21.2</v>
      </c>
      <c r="I123" s="55"/>
      <c r="J123" s="56"/>
    </row>
    <row r="124" spans="2:10" x14ac:dyDescent="0.25">
      <c r="B124" s="64">
        <f t="shared" si="7"/>
        <v>45321.874999999724</v>
      </c>
      <c r="C124" s="65">
        <f t="shared" si="8"/>
        <v>4.875</v>
      </c>
      <c r="D124" s="117">
        <v>6.6</v>
      </c>
      <c r="E124" s="117">
        <v>8.6999999999999993</v>
      </c>
      <c r="F124" s="118">
        <v>21.1</v>
      </c>
      <c r="I124" s="55"/>
      <c r="J124" s="56"/>
    </row>
    <row r="125" spans="2:10" x14ac:dyDescent="0.25">
      <c r="B125" s="64">
        <f t="shared" si="7"/>
        <v>45321.916666666388</v>
      </c>
      <c r="C125" s="65">
        <f t="shared" si="8"/>
        <v>4.916666666666667</v>
      </c>
      <c r="D125" s="117">
        <v>6.2</v>
      </c>
      <c r="E125" s="117">
        <v>8.3000000000000007</v>
      </c>
      <c r="F125" s="118">
        <v>21.1</v>
      </c>
      <c r="I125" s="55"/>
      <c r="J125" s="56"/>
    </row>
    <row r="126" spans="2:10" x14ac:dyDescent="0.25">
      <c r="B126" s="64">
        <f t="shared" si="7"/>
        <v>45321.958333333052</v>
      </c>
      <c r="C126" s="65">
        <f t="shared" si="8"/>
        <v>4.9583333333333339</v>
      </c>
      <c r="D126" s="117">
        <v>5.8</v>
      </c>
      <c r="E126" s="117">
        <v>7.8</v>
      </c>
      <c r="F126" s="118">
        <v>21</v>
      </c>
      <c r="I126" s="55"/>
      <c r="J126" s="56"/>
    </row>
    <row r="127" spans="2:10" x14ac:dyDescent="0.25">
      <c r="B127" s="64">
        <f t="shared" si="7"/>
        <v>45321.999999999716</v>
      </c>
      <c r="C127" s="65">
        <f t="shared" si="8"/>
        <v>5.0000000000000009</v>
      </c>
      <c r="D127" s="117">
        <v>5.3</v>
      </c>
      <c r="E127" s="117">
        <v>7.4</v>
      </c>
      <c r="F127" s="118">
        <v>21</v>
      </c>
      <c r="I127" s="55"/>
      <c r="J127" s="56"/>
    </row>
    <row r="128" spans="2:10" x14ac:dyDescent="0.25">
      <c r="B128" s="64">
        <f t="shared" si="7"/>
        <v>45322.04166666638</v>
      </c>
      <c r="C128" s="65">
        <f t="shared" si="8"/>
        <v>5.0416666666666679</v>
      </c>
      <c r="D128" s="117">
        <v>4.9000000000000004</v>
      </c>
      <c r="E128" s="117">
        <v>6.9</v>
      </c>
      <c r="F128" s="118">
        <v>20.9</v>
      </c>
      <c r="I128" s="55"/>
      <c r="J128" s="56"/>
    </row>
    <row r="129" spans="2:10" x14ac:dyDescent="0.25">
      <c r="B129" s="64">
        <f t="shared" si="7"/>
        <v>45322.083333333045</v>
      </c>
      <c r="C129" s="65">
        <f t="shared" si="8"/>
        <v>5.0833333333333348</v>
      </c>
      <c r="D129" s="117">
        <v>4.5</v>
      </c>
      <c r="E129" s="117">
        <v>6.1</v>
      </c>
      <c r="F129" s="118">
        <v>21</v>
      </c>
      <c r="I129" s="55"/>
      <c r="J129" s="56"/>
    </row>
    <row r="130" spans="2:10" x14ac:dyDescent="0.25">
      <c r="B130" s="64">
        <f t="shared" si="7"/>
        <v>45322.124999999709</v>
      </c>
      <c r="C130" s="65">
        <f t="shared" si="8"/>
        <v>5.1250000000000018</v>
      </c>
      <c r="D130" s="117">
        <v>4</v>
      </c>
      <c r="E130" s="117">
        <v>5.3</v>
      </c>
      <c r="F130" s="118">
        <v>21.2</v>
      </c>
      <c r="I130" s="55"/>
      <c r="J130" s="56"/>
    </row>
    <row r="131" spans="2:10" x14ac:dyDescent="0.25">
      <c r="B131" s="64">
        <f t="shared" si="7"/>
        <v>45322.166666666373</v>
      </c>
      <c r="C131" s="65">
        <f t="shared" si="8"/>
        <v>5.1666666666666687</v>
      </c>
      <c r="D131" s="117">
        <v>3.6</v>
      </c>
      <c r="E131" s="117">
        <v>4.7</v>
      </c>
      <c r="F131" s="118">
        <v>21.3</v>
      </c>
      <c r="I131" s="55"/>
      <c r="J131" s="56"/>
    </row>
    <row r="132" spans="2:10" x14ac:dyDescent="0.25">
      <c r="B132" s="64">
        <f t="shared" si="7"/>
        <v>45322.208333333037</v>
      </c>
      <c r="C132" s="65">
        <f t="shared" si="8"/>
        <v>5.2083333333333357</v>
      </c>
      <c r="D132" s="117">
        <v>3.1</v>
      </c>
      <c r="E132" s="117">
        <v>4.2</v>
      </c>
      <c r="F132" s="118">
        <v>21.4</v>
      </c>
      <c r="I132" s="55"/>
      <c r="J132" s="56"/>
    </row>
    <row r="133" spans="2:10" x14ac:dyDescent="0.25">
      <c r="B133" s="64">
        <f t="shared" si="7"/>
        <v>45322.249999999702</v>
      </c>
      <c r="C133" s="65">
        <f t="shared" si="8"/>
        <v>5.2500000000000027</v>
      </c>
      <c r="D133" s="117">
        <v>2.7</v>
      </c>
      <c r="E133" s="117">
        <v>3.6</v>
      </c>
      <c r="F133" s="118">
        <v>22.1</v>
      </c>
      <c r="I133" s="55"/>
      <c r="J133" s="56"/>
    </row>
    <row r="134" spans="2:10" x14ac:dyDescent="0.25">
      <c r="B134" s="64">
        <f t="shared" si="7"/>
        <v>45322.291666666366</v>
      </c>
      <c r="C134" s="65">
        <f t="shared" si="8"/>
        <v>5.2916666666666696</v>
      </c>
      <c r="D134" s="117">
        <v>2.2000000000000002</v>
      </c>
      <c r="E134" s="117">
        <v>3.1</v>
      </c>
      <c r="F134" s="118">
        <v>22.3</v>
      </c>
      <c r="I134" s="55"/>
      <c r="J134" s="56"/>
    </row>
    <row r="135" spans="2:10" x14ac:dyDescent="0.25">
      <c r="B135" s="64">
        <f t="shared" si="7"/>
        <v>45322.33333333303</v>
      </c>
      <c r="C135" s="65">
        <f t="shared" si="8"/>
        <v>5.3333333333333366</v>
      </c>
      <c r="D135" s="117">
        <v>3</v>
      </c>
      <c r="E135" s="117">
        <v>4</v>
      </c>
      <c r="F135" s="118">
        <v>22.5</v>
      </c>
      <c r="I135" s="55"/>
      <c r="J135" s="56"/>
    </row>
    <row r="136" spans="2:10" x14ac:dyDescent="0.25">
      <c r="B136" s="64">
        <f t="shared" si="7"/>
        <v>45322.374999999694</v>
      </c>
      <c r="C136" s="65">
        <f t="shared" si="8"/>
        <v>5.3750000000000036</v>
      </c>
      <c r="D136" s="117">
        <v>3.7</v>
      </c>
      <c r="E136" s="117">
        <v>4.8</v>
      </c>
      <c r="F136" s="118">
        <v>22.8</v>
      </c>
      <c r="I136" s="55"/>
      <c r="J136" s="56"/>
    </row>
    <row r="137" spans="2:10" x14ac:dyDescent="0.25">
      <c r="B137" s="64">
        <f t="shared" si="7"/>
        <v>45322.416666666359</v>
      </c>
      <c r="C137" s="65">
        <f t="shared" si="8"/>
        <v>5.4166666666666705</v>
      </c>
      <c r="D137" s="117">
        <v>4.4000000000000004</v>
      </c>
      <c r="E137" s="117">
        <v>5.7</v>
      </c>
      <c r="F137" s="118">
        <v>23.1</v>
      </c>
    </row>
    <row r="138" spans="2:10" x14ac:dyDescent="0.25">
      <c r="B138" s="64">
        <f t="shared" si="7"/>
        <v>45322.458333333023</v>
      </c>
      <c r="C138" s="65">
        <f t="shared" si="8"/>
        <v>5.4583333333333375</v>
      </c>
      <c r="D138" s="117">
        <v>5.0999999999999996</v>
      </c>
      <c r="E138" s="117">
        <v>6.6</v>
      </c>
      <c r="F138" s="118">
        <v>23.4</v>
      </c>
    </row>
    <row r="139" spans="2:10" x14ac:dyDescent="0.25">
      <c r="B139" s="64">
        <f t="shared" ref="B139:B202" si="9">B138+TIME(1,0,0)</f>
        <v>45322.499999999687</v>
      </c>
      <c r="C139" s="65">
        <f t="shared" ref="C139:C202" si="10">C138+TIME(1,0,0)</f>
        <v>5.5000000000000044</v>
      </c>
      <c r="D139" s="117">
        <v>5.8</v>
      </c>
      <c r="E139" s="117">
        <v>7.4</v>
      </c>
      <c r="F139" s="118">
        <v>23.7</v>
      </c>
    </row>
    <row r="140" spans="2:10" x14ac:dyDescent="0.25">
      <c r="B140" s="64">
        <f t="shared" si="9"/>
        <v>45322.541666666351</v>
      </c>
      <c r="C140" s="65">
        <f t="shared" si="10"/>
        <v>5.5416666666666714</v>
      </c>
      <c r="D140" s="117">
        <v>6.6</v>
      </c>
      <c r="E140" s="117">
        <v>8.3000000000000007</v>
      </c>
      <c r="F140" s="118">
        <v>23.9</v>
      </c>
    </row>
    <row r="141" spans="2:10" x14ac:dyDescent="0.25">
      <c r="B141" s="64">
        <f t="shared" si="9"/>
        <v>45322.583333333016</v>
      </c>
      <c r="C141" s="65">
        <f t="shared" si="10"/>
        <v>5.5833333333333384</v>
      </c>
      <c r="D141" s="117">
        <v>6.7</v>
      </c>
      <c r="E141" s="117">
        <v>8.5</v>
      </c>
      <c r="F141" s="118">
        <v>23.5</v>
      </c>
    </row>
    <row r="142" spans="2:10" x14ac:dyDescent="0.25">
      <c r="B142" s="64">
        <f t="shared" si="9"/>
        <v>45322.62499999968</v>
      </c>
      <c r="C142" s="65">
        <f t="shared" si="10"/>
        <v>5.6250000000000053</v>
      </c>
      <c r="D142" s="117">
        <v>6.9</v>
      </c>
      <c r="E142" s="117">
        <v>8.6999999999999993</v>
      </c>
      <c r="F142" s="118">
        <v>23.2</v>
      </c>
    </row>
    <row r="143" spans="2:10" x14ac:dyDescent="0.25">
      <c r="B143" s="64">
        <f t="shared" si="9"/>
        <v>45322.666666666344</v>
      </c>
      <c r="C143" s="65">
        <f t="shared" si="10"/>
        <v>5.6666666666666723</v>
      </c>
      <c r="D143" s="117">
        <v>7.1</v>
      </c>
      <c r="E143" s="117">
        <v>8.9</v>
      </c>
      <c r="F143" s="118">
        <v>22.8</v>
      </c>
    </row>
    <row r="144" spans="2:10" x14ac:dyDescent="0.25">
      <c r="B144" s="64">
        <f t="shared" si="9"/>
        <v>45322.708333333008</v>
      </c>
      <c r="C144" s="65">
        <f t="shared" si="10"/>
        <v>5.7083333333333393</v>
      </c>
      <c r="D144" s="117">
        <v>7.3</v>
      </c>
      <c r="E144" s="117">
        <v>9.1999999999999993</v>
      </c>
      <c r="F144" s="118">
        <v>22.5</v>
      </c>
    </row>
    <row r="145" spans="2:6" x14ac:dyDescent="0.25">
      <c r="B145" s="64">
        <f t="shared" si="9"/>
        <v>45322.749999999673</v>
      </c>
      <c r="C145" s="65">
        <f t="shared" si="10"/>
        <v>5.7500000000000062</v>
      </c>
      <c r="D145" s="117">
        <v>7.5</v>
      </c>
      <c r="E145" s="117">
        <v>9.4</v>
      </c>
      <c r="F145" s="118">
        <v>22.2</v>
      </c>
    </row>
    <row r="146" spans="2:6" x14ac:dyDescent="0.25">
      <c r="B146" s="64">
        <f t="shared" si="9"/>
        <v>45322.791666666337</v>
      </c>
      <c r="C146" s="65">
        <f t="shared" si="10"/>
        <v>5.7916666666666732</v>
      </c>
      <c r="D146" s="117">
        <v>7.6</v>
      </c>
      <c r="E146" s="117">
        <v>9.6</v>
      </c>
      <c r="F146" s="118">
        <v>21.6</v>
      </c>
    </row>
    <row r="147" spans="2:6" x14ac:dyDescent="0.25">
      <c r="B147" s="64">
        <f t="shared" si="9"/>
        <v>45322.833333333001</v>
      </c>
      <c r="C147" s="65">
        <f t="shared" si="10"/>
        <v>5.8333333333333401</v>
      </c>
      <c r="D147" s="117">
        <v>7.3</v>
      </c>
      <c r="E147" s="117">
        <v>9.1</v>
      </c>
      <c r="F147" s="118">
        <v>21.3</v>
      </c>
    </row>
    <row r="148" spans="2:6" x14ac:dyDescent="0.25">
      <c r="B148" s="64">
        <f t="shared" si="9"/>
        <v>45322.874999999665</v>
      </c>
      <c r="C148" s="65">
        <f t="shared" si="10"/>
        <v>5.8750000000000071</v>
      </c>
      <c r="D148" s="117">
        <v>6.9</v>
      </c>
      <c r="E148" s="117">
        <v>8.6999999999999993</v>
      </c>
      <c r="F148" s="118">
        <v>21.1</v>
      </c>
    </row>
    <row r="149" spans="2:6" x14ac:dyDescent="0.25">
      <c r="B149" s="64">
        <f t="shared" si="9"/>
        <v>45322.91666666633</v>
      </c>
      <c r="C149" s="65">
        <f t="shared" si="10"/>
        <v>5.9166666666666741</v>
      </c>
      <c r="D149" s="117">
        <v>6.5</v>
      </c>
      <c r="E149" s="117">
        <v>8.1999999999999993</v>
      </c>
      <c r="F149" s="118">
        <v>21</v>
      </c>
    </row>
    <row r="150" spans="2:6" x14ac:dyDescent="0.25">
      <c r="B150" s="64">
        <f t="shared" si="9"/>
        <v>45322.958333332994</v>
      </c>
      <c r="C150" s="65">
        <f t="shared" si="10"/>
        <v>5.958333333333341</v>
      </c>
      <c r="D150" s="117">
        <v>6.1</v>
      </c>
      <c r="E150" s="117">
        <v>7.8</v>
      </c>
      <c r="F150" s="118">
        <v>20.9</v>
      </c>
    </row>
    <row r="151" spans="2:6" x14ac:dyDescent="0.25">
      <c r="B151" s="64">
        <f t="shared" si="9"/>
        <v>45322.999999999658</v>
      </c>
      <c r="C151" s="65">
        <f t="shared" si="10"/>
        <v>6.000000000000008</v>
      </c>
      <c r="D151" s="117">
        <v>5.8</v>
      </c>
      <c r="E151" s="117">
        <v>7.3</v>
      </c>
      <c r="F151" s="118">
        <v>20.7</v>
      </c>
    </row>
    <row r="152" spans="2:6" x14ac:dyDescent="0.25">
      <c r="B152" s="64">
        <f t="shared" si="9"/>
        <v>45323.041666666322</v>
      </c>
      <c r="C152" s="65">
        <f t="shared" si="10"/>
        <v>6.041666666666675</v>
      </c>
      <c r="D152" s="117">
        <v>5.4</v>
      </c>
      <c r="E152" s="117">
        <v>6.9</v>
      </c>
      <c r="F152" s="118">
        <v>20.6</v>
      </c>
    </row>
    <row r="153" spans="2:6" x14ac:dyDescent="0.25">
      <c r="B153" s="64">
        <f t="shared" si="9"/>
        <v>45323.083333332987</v>
      </c>
      <c r="C153" s="65">
        <f t="shared" si="10"/>
        <v>6.0833333333333419</v>
      </c>
      <c r="D153" s="117">
        <v>5.0999999999999996</v>
      </c>
      <c r="E153" s="117">
        <v>6.6</v>
      </c>
      <c r="F153" s="118">
        <v>20.6</v>
      </c>
    </row>
    <row r="154" spans="2:6" x14ac:dyDescent="0.25">
      <c r="B154" s="64">
        <f t="shared" si="9"/>
        <v>45323.124999999651</v>
      </c>
      <c r="C154" s="65">
        <f t="shared" si="10"/>
        <v>6.1250000000000089</v>
      </c>
      <c r="D154" s="117">
        <v>4.9000000000000004</v>
      </c>
      <c r="E154" s="117">
        <v>6.3</v>
      </c>
      <c r="F154" s="118">
        <v>20.6</v>
      </c>
    </row>
    <row r="155" spans="2:6" x14ac:dyDescent="0.25">
      <c r="B155" s="64">
        <f t="shared" si="9"/>
        <v>45323.166666666315</v>
      </c>
      <c r="C155" s="65">
        <f t="shared" si="10"/>
        <v>6.1666666666666758</v>
      </c>
      <c r="D155" s="117">
        <v>4.7</v>
      </c>
      <c r="E155" s="117">
        <v>6</v>
      </c>
      <c r="F155" s="118">
        <v>20.6</v>
      </c>
    </row>
    <row r="156" spans="2:6" x14ac:dyDescent="0.25">
      <c r="B156" s="64">
        <f t="shared" si="9"/>
        <v>45323.208333332979</v>
      </c>
      <c r="C156" s="65">
        <f t="shared" si="10"/>
        <v>6.2083333333333428</v>
      </c>
      <c r="D156" s="117">
        <v>4.4000000000000004</v>
      </c>
      <c r="E156" s="117">
        <v>5.7</v>
      </c>
      <c r="F156" s="118">
        <v>20.6</v>
      </c>
    </row>
    <row r="157" spans="2:6" x14ac:dyDescent="0.25">
      <c r="B157" s="64">
        <f t="shared" si="9"/>
        <v>45323.249999999643</v>
      </c>
      <c r="C157" s="65">
        <f t="shared" si="10"/>
        <v>6.2500000000000098</v>
      </c>
      <c r="D157" s="117">
        <v>4.2</v>
      </c>
      <c r="E157" s="117">
        <v>5.4</v>
      </c>
      <c r="F157" s="118">
        <v>21.1</v>
      </c>
    </row>
    <row r="158" spans="2:6" x14ac:dyDescent="0.25">
      <c r="B158" s="64">
        <f t="shared" si="9"/>
        <v>45323.291666666308</v>
      </c>
      <c r="C158" s="65">
        <f t="shared" si="10"/>
        <v>6.2916666666666767</v>
      </c>
      <c r="D158" s="117">
        <v>3.9</v>
      </c>
      <c r="E158" s="117">
        <v>5.0999999999999996</v>
      </c>
      <c r="F158" s="118">
        <v>21.2</v>
      </c>
    </row>
    <row r="159" spans="2:6" x14ac:dyDescent="0.25">
      <c r="B159" s="64">
        <f t="shared" si="9"/>
        <v>45323.333333332972</v>
      </c>
      <c r="C159" s="65">
        <f t="shared" si="10"/>
        <v>6.3333333333333437</v>
      </c>
      <c r="D159" s="117">
        <v>4.3</v>
      </c>
      <c r="E159" s="117">
        <v>5.6</v>
      </c>
      <c r="F159" s="118">
        <v>21.7</v>
      </c>
    </row>
    <row r="160" spans="2:6" x14ac:dyDescent="0.25">
      <c r="B160" s="64">
        <f t="shared" si="9"/>
        <v>45323.374999999636</v>
      </c>
      <c r="C160" s="65">
        <f t="shared" si="10"/>
        <v>6.3750000000000107</v>
      </c>
      <c r="D160" s="117">
        <v>4.7</v>
      </c>
      <c r="E160" s="117">
        <v>6.1</v>
      </c>
      <c r="F160" s="118">
        <v>22.2</v>
      </c>
    </row>
    <row r="161" spans="2:6" x14ac:dyDescent="0.25">
      <c r="B161" s="64">
        <f t="shared" si="9"/>
        <v>45323.4166666663</v>
      </c>
      <c r="C161" s="65">
        <f t="shared" si="10"/>
        <v>6.4166666666666776</v>
      </c>
      <c r="D161" s="117">
        <v>5.0999999999999996</v>
      </c>
      <c r="E161" s="117">
        <v>6.5</v>
      </c>
      <c r="F161" s="118">
        <v>22.7</v>
      </c>
    </row>
    <row r="162" spans="2:6" x14ac:dyDescent="0.25">
      <c r="B162" s="64">
        <f t="shared" si="9"/>
        <v>45323.458333332965</v>
      </c>
      <c r="C162" s="65">
        <f t="shared" si="10"/>
        <v>6.4583333333333446</v>
      </c>
      <c r="D162" s="117">
        <v>5.5</v>
      </c>
      <c r="E162" s="117">
        <v>7</v>
      </c>
      <c r="F162" s="118">
        <v>23.2</v>
      </c>
    </row>
    <row r="163" spans="2:6" x14ac:dyDescent="0.25">
      <c r="B163" s="64">
        <f t="shared" si="9"/>
        <v>45323.499999999629</v>
      </c>
      <c r="C163" s="65">
        <f t="shared" si="10"/>
        <v>6.5000000000000115</v>
      </c>
      <c r="D163" s="117">
        <v>5.9</v>
      </c>
      <c r="E163" s="117">
        <v>7.5</v>
      </c>
      <c r="F163" s="118">
        <v>23.7</v>
      </c>
    </row>
    <row r="164" spans="2:6" x14ac:dyDescent="0.25">
      <c r="B164" s="64">
        <f t="shared" si="9"/>
        <v>45323.541666666293</v>
      </c>
      <c r="C164" s="65">
        <f t="shared" si="10"/>
        <v>6.5416666666666785</v>
      </c>
      <c r="D164" s="117">
        <v>6.3</v>
      </c>
      <c r="E164" s="117">
        <v>8</v>
      </c>
      <c r="F164" s="118">
        <v>24.1</v>
      </c>
    </row>
    <row r="165" spans="2:6" x14ac:dyDescent="0.25">
      <c r="B165" s="64">
        <f t="shared" si="9"/>
        <v>45323.583333332957</v>
      </c>
      <c r="C165" s="65">
        <f t="shared" si="10"/>
        <v>6.5833333333333455</v>
      </c>
      <c r="D165" s="117">
        <v>6.3</v>
      </c>
      <c r="E165" s="117">
        <v>8</v>
      </c>
      <c r="F165" s="118">
        <v>23.6</v>
      </c>
    </row>
    <row r="166" spans="2:6" x14ac:dyDescent="0.25">
      <c r="B166" s="64">
        <f t="shared" si="9"/>
        <v>45323.624999999622</v>
      </c>
      <c r="C166" s="65">
        <f t="shared" si="10"/>
        <v>6.6250000000000124</v>
      </c>
      <c r="D166" s="117">
        <v>6.4</v>
      </c>
      <c r="E166" s="117">
        <v>8.1</v>
      </c>
      <c r="F166" s="118">
        <v>23.2</v>
      </c>
    </row>
    <row r="167" spans="2:6" x14ac:dyDescent="0.25">
      <c r="B167" s="64">
        <f t="shared" si="9"/>
        <v>45323.666666666286</v>
      </c>
      <c r="C167" s="65">
        <f t="shared" si="10"/>
        <v>6.6666666666666794</v>
      </c>
      <c r="D167" s="117">
        <v>6.4</v>
      </c>
      <c r="E167" s="117">
        <v>8.1</v>
      </c>
      <c r="F167" s="118">
        <v>22.7</v>
      </c>
    </row>
    <row r="168" spans="2:6" x14ac:dyDescent="0.25">
      <c r="B168" s="64">
        <f t="shared" si="9"/>
        <v>45323.70833333295</v>
      </c>
      <c r="C168" s="65">
        <f t="shared" si="10"/>
        <v>6.7083333333333464</v>
      </c>
      <c r="D168" s="117">
        <v>6.4</v>
      </c>
      <c r="E168" s="117">
        <v>8.1</v>
      </c>
      <c r="F168" s="118">
        <v>22.3</v>
      </c>
    </row>
    <row r="169" spans="2:6" x14ac:dyDescent="0.25">
      <c r="B169" s="64">
        <f t="shared" si="9"/>
        <v>45323.749999999614</v>
      </c>
      <c r="C169" s="65">
        <f t="shared" si="10"/>
        <v>6.7500000000000133</v>
      </c>
      <c r="D169" s="117">
        <v>6.5</v>
      </c>
      <c r="E169" s="117">
        <v>8.1999999999999993</v>
      </c>
      <c r="F169" s="118">
        <v>21.9</v>
      </c>
    </row>
    <row r="170" spans="2:6" x14ac:dyDescent="0.25">
      <c r="B170" s="64">
        <f t="shared" si="9"/>
        <v>45323.791666666279</v>
      </c>
      <c r="C170" s="65">
        <f t="shared" si="10"/>
        <v>6.7916666666666803</v>
      </c>
      <c r="D170" s="117">
        <v>6.5</v>
      </c>
      <c r="E170" s="117">
        <v>8.1999999999999993</v>
      </c>
      <c r="F170" s="118">
        <v>21.3</v>
      </c>
    </row>
    <row r="171" spans="2:6" x14ac:dyDescent="0.25">
      <c r="B171" s="64">
        <f t="shared" si="9"/>
        <v>45323.833333332943</v>
      </c>
      <c r="C171" s="65">
        <f t="shared" si="10"/>
        <v>6.8333333333333472</v>
      </c>
      <c r="D171" s="117">
        <v>6.1</v>
      </c>
      <c r="E171" s="117">
        <v>7.7</v>
      </c>
      <c r="F171" s="118">
        <v>21.1</v>
      </c>
    </row>
    <row r="172" spans="2:6" x14ac:dyDescent="0.25">
      <c r="B172" s="64">
        <f t="shared" si="9"/>
        <v>45323.874999999607</v>
      </c>
      <c r="C172" s="65">
        <f t="shared" si="10"/>
        <v>6.8750000000000142</v>
      </c>
      <c r="D172" s="117">
        <v>5.7</v>
      </c>
      <c r="E172" s="117">
        <v>7.3</v>
      </c>
      <c r="F172" s="118">
        <v>21.1</v>
      </c>
    </row>
    <row r="173" spans="2:6" x14ac:dyDescent="0.25">
      <c r="B173" s="64">
        <f t="shared" si="9"/>
        <v>45323.916666666271</v>
      </c>
      <c r="C173" s="65">
        <f t="shared" si="10"/>
        <v>6.9166666666666812</v>
      </c>
      <c r="D173" s="117">
        <v>5.3</v>
      </c>
      <c r="E173" s="117">
        <v>6.8</v>
      </c>
      <c r="F173" s="118">
        <v>21.1</v>
      </c>
    </row>
    <row r="174" spans="2:6" x14ac:dyDescent="0.25">
      <c r="B174" s="64">
        <f t="shared" si="9"/>
        <v>45323.958333332936</v>
      </c>
      <c r="C174" s="65">
        <f t="shared" si="10"/>
        <v>6.9583333333333481</v>
      </c>
      <c r="D174" s="117">
        <v>4.9000000000000004</v>
      </c>
      <c r="E174" s="117">
        <v>6.3</v>
      </c>
      <c r="F174" s="118">
        <v>21.1</v>
      </c>
    </row>
    <row r="175" spans="2:6" x14ac:dyDescent="0.25">
      <c r="B175" s="64">
        <f t="shared" si="9"/>
        <v>45323.9999999996</v>
      </c>
      <c r="C175" s="65">
        <f t="shared" si="10"/>
        <v>7.0000000000000151</v>
      </c>
      <c r="D175" s="117">
        <v>4.5</v>
      </c>
      <c r="E175" s="117">
        <v>5.8</v>
      </c>
      <c r="F175" s="118">
        <v>21.1</v>
      </c>
    </row>
    <row r="176" spans="2:6" x14ac:dyDescent="0.25">
      <c r="B176" s="64">
        <f t="shared" si="9"/>
        <v>45324.041666666264</v>
      </c>
      <c r="C176" s="65">
        <f t="shared" si="10"/>
        <v>7.0416666666666821</v>
      </c>
      <c r="D176" s="117">
        <v>4.0999999999999996</v>
      </c>
      <c r="E176" s="117">
        <v>5.3</v>
      </c>
      <c r="F176" s="118">
        <v>21.1</v>
      </c>
    </row>
    <row r="177" spans="2:6" x14ac:dyDescent="0.25">
      <c r="B177" s="64">
        <f t="shared" si="9"/>
        <v>45324.083333332928</v>
      </c>
      <c r="C177" s="65">
        <f t="shared" si="10"/>
        <v>7.083333333333349</v>
      </c>
      <c r="D177" s="117">
        <v>4.0999999999999996</v>
      </c>
      <c r="E177" s="117">
        <v>5.3</v>
      </c>
      <c r="F177" s="118">
        <v>21</v>
      </c>
    </row>
    <row r="178" spans="2:6" x14ac:dyDescent="0.25">
      <c r="B178" s="64">
        <f t="shared" si="9"/>
        <v>45324.124999999593</v>
      </c>
      <c r="C178" s="65">
        <f t="shared" si="10"/>
        <v>7.125000000000016</v>
      </c>
      <c r="D178" s="117">
        <v>4.0999999999999996</v>
      </c>
      <c r="E178" s="117">
        <v>5.3</v>
      </c>
      <c r="F178" s="118">
        <v>21</v>
      </c>
    </row>
    <row r="179" spans="2:6" x14ac:dyDescent="0.25">
      <c r="B179" s="64">
        <f t="shared" si="9"/>
        <v>45324.166666666257</v>
      </c>
      <c r="C179" s="65">
        <f t="shared" si="10"/>
        <v>7.1666666666666829</v>
      </c>
      <c r="D179" s="117">
        <v>4.0999999999999996</v>
      </c>
      <c r="E179" s="117">
        <v>5.4</v>
      </c>
      <c r="F179" s="118">
        <v>20.9</v>
      </c>
    </row>
    <row r="180" spans="2:6" x14ac:dyDescent="0.25">
      <c r="B180" s="64">
        <f t="shared" si="9"/>
        <v>45324.208333332921</v>
      </c>
      <c r="C180" s="65">
        <f t="shared" si="10"/>
        <v>7.2083333333333499</v>
      </c>
      <c r="D180" s="117">
        <v>4.0999999999999996</v>
      </c>
      <c r="E180" s="117">
        <v>5.4</v>
      </c>
      <c r="F180" s="118">
        <v>20.9</v>
      </c>
    </row>
    <row r="181" spans="2:6" x14ac:dyDescent="0.25">
      <c r="B181" s="64">
        <f t="shared" si="9"/>
        <v>45324.249999999585</v>
      </c>
      <c r="C181" s="65">
        <f t="shared" si="10"/>
        <v>7.2500000000000169</v>
      </c>
      <c r="D181" s="117">
        <v>4.2</v>
      </c>
      <c r="E181" s="117">
        <v>5.4</v>
      </c>
      <c r="F181" s="118">
        <v>21.3</v>
      </c>
    </row>
    <row r="182" spans="2:6" x14ac:dyDescent="0.25">
      <c r="B182" s="64">
        <f t="shared" si="9"/>
        <v>45324.29166666625</v>
      </c>
      <c r="C182" s="65">
        <f t="shared" si="10"/>
        <v>7.2916666666666838</v>
      </c>
      <c r="D182" s="117">
        <v>4.2</v>
      </c>
      <c r="E182" s="117">
        <v>5.4</v>
      </c>
      <c r="F182" s="118">
        <v>21.3</v>
      </c>
    </row>
    <row r="183" spans="2:6" x14ac:dyDescent="0.25">
      <c r="B183" s="64">
        <f t="shared" si="9"/>
        <v>45324.333333332914</v>
      </c>
      <c r="C183" s="65">
        <f t="shared" si="10"/>
        <v>7.3333333333333508</v>
      </c>
      <c r="D183" s="117">
        <v>4.5999999999999996</v>
      </c>
      <c r="E183" s="117">
        <v>6</v>
      </c>
      <c r="F183" s="118">
        <v>21.6</v>
      </c>
    </row>
    <row r="184" spans="2:6" x14ac:dyDescent="0.25">
      <c r="B184" s="64">
        <f t="shared" si="9"/>
        <v>45324.374999999578</v>
      </c>
      <c r="C184" s="65">
        <f t="shared" si="10"/>
        <v>7.3750000000000178</v>
      </c>
      <c r="D184" s="117">
        <v>5.0999999999999996</v>
      </c>
      <c r="E184" s="117">
        <v>6.5</v>
      </c>
      <c r="F184" s="118">
        <v>21.9</v>
      </c>
    </row>
    <row r="185" spans="2:6" x14ac:dyDescent="0.25">
      <c r="B185" s="64">
        <f t="shared" si="9"/>
        <v>45324.416666666242</v>
      </c>
      <c r="C185" s="65">
        <f t="shared" si="10"/>
        <v>7.4166666666666847</v>
      </c>
      <c r="D185" s="117">
        <v>5.5</v>
      </c>
      <c r="E185" s="117">
        <v>7</v>
      </c>
      <c r="F185" s="118">
        <v>22.3</v>
      </c>
    </row>
    <row r="186" spans="2:6" x14ac:dyDescent="0.25">
      <c r="B186" s="64">
        <f t="shared" si="9"/>
        <v>45324.458333332906</v>
      </c>
      <c r="C186" s="65">
        <f t="shared" si="10"/>
        <v>7.4583333333333517</v>
      </c>
      <c r="D186" s="117">
        <v>5.9</v>
      </c>
      <c r="E186" s="117">
        <v>7.5</v>
      </c>
      <c r="F186" s="118">
        <v>22.6</v>
      </c>
    </row>
    <row r="187" spans="2:6" x14ac:dyDescent="0.25">
      <c r="B187" s="64">
        <f t="shared" si="9"/>
        <v>45324.499999999571</v>
      </c>
      <c r="C187" s="65">
        <f t="shared" si="10"/>
        <v>7.5000000000000187</v>
      </c>
      <c r="D187" s="117">
        <v>6.4</v>
      </c>
      <c r="E187" s="117">
        <v>8.1</v>
      </c>
      <c r="F187" s="118">
        <v>22.9</v>
      </c>
    </row>
    <row r="188" spans="2:6" x14ac:dyDescent="0.25">
      <c r="B188" s="64">
        <f t="shared" si="9"/>
        <v>45324.541666666235</v>
      </c>
      <c r="C188" s="65">
        <f t="shared" si="10"/>
        <v>7.5416666666666856</v>
      </c>
      <c r="D188" s="117">
        <v>6.8</v>
      </c>
      <c r="E188" s="117">
        <v>8.6</v>
      </c>
      <c r="F188" s="118">
        <v>23.1</v>
      </c>
    </row>
    <row r="189" spans="2:6" x14ac:dyDescent="0.25">
      <c r="B189" s="64">
        <f t="shared" si="9"/>
        <v>45324.583333332899</v>
      </c>
      <c r="C189" s="65">
        <f t="shared" si="10"/>
        <v>7.5833333333333526</v>
      </c>
      <c r="D189" s="117">
        <v>6.9</v>
      </c>
      <c r="E189" s="117">
        <v>8.6</v>
      </c>
      <c r="F189" s="118">
        <v>22.8</v>
      </c>
    </row>
    <row r="190" spans="2:6" x14ac:dyDescent="0.25">
      <c r="B190" s="64">
        <f t="shared" si="9"/>
        <v>45324.624999999563</v>
      </c>
      <c r="C190" s="65">
        <f t="shared" si="10"/>
        <v>7.6250000000000195</v>
      </c>
      <c r="D190" s="117">
        <v>6.9</v>
      </c>
      <c r="E190" s="117">
        <v>8.6999999999999993</v>
      </c>
      <c r="F190" s="118">
        <v>22.6</v>
      </c>
    </row>
    <row r="191" spans="2:6" x14ac:dyDescent="0.25">
      <c r="B191" s="64">
        <f t="shared" si="9"/>
        <v>45324.666666666228</v>
      </c>
      <c r="C191" s="65">
        <f t="shared" si="10"/>
        <v>7.6666666666666865</v>
      </c>
      <c r="D191" s="117">
        <v>7</v>
      </c>
      <c r="E191" s="117">
        <v>8.8000000000000007</v>
      </c>
      <c r="F191" s="118">
        <v>22.3</v>
      </c>
    </row>
    <row r="192" spans="2:6" x14ac:dyDescent="0.25">
      <c r="B192" s="64">
        <f t="shared" si="9"/>
        <v>45324.708333332892</v>
      </c>
      <c r="C192" s="65">
        <f t="shared" si="10"/>
        <v>7.7083333333333535</v>
      </c>
      <c r="D192" s="117">
        <v>7</v>
      </c>
      <c r="E192" s="117">
        <v>8.8000000000000007</v>
      </c>
      <c r="F192" s="118">
        <v>22.1</v>
      </c>
    </row>
    <row r="193" spans="2:6" x14ac:dyDescent="0.25">
      <c r="B193" s="64">
        <f t="shared" si="9"/>
        <v>45324.749999999556</v>
      </c>
      <c r="C193" s="65">
        <f t="shared" si="10"/>
        <v>7.7500000000000204</v>
      </c>
      <c r="D193" s="117">
        <v>7.1</v>
      </c>
      <c r="E193" s="117">
        <v>8.9</v>
      </c>
      <c r="F193" s="118">
        <v>21.9</v>
      </c>
    </row>
    <row r="194" spans="2:6" x14ac:dyDescent="0.25">
      <c r="B194" s="64">
        <f t="shared" si="9"/>
        <v>45324.79166666622</v>
      </c>
      <c r="C194" s="65">
        <f t="shared" si="10"/>
        <v>7.7916666666666874</v>
      </c>
      <c r="D194" s="117">
        <v>7.1</v>
      </c>
      <c r="E194" s="117">
        <v>9</v>
      </c>
      <c r="F194" s="118">
        <v>21.5</v>
      </c>
    </row>
    <row r="195" spans="2:6" x14ac:dyDescent="0.25">
      <c r="B195" s="64">
        <f t="shared" si="9"/>
        <v>45324.833333332885</v>
      </c>
      <c r="C195" s="65">
        <f t="shared" si="10"/>
        <v>7.8333333333333544</v>
      </c>
      <c r="D195" s="117">
        <v>6.7</v>
      </c>
      <c r="E195" s="117">
        <v>8.5</v>
      </c>
      <c r="F195" s="118">
        <v>21.2</v>
      </c>
    </row>
    <row r="196" spans="2:6" x14ac:dyDescent="0.25">
      <c r="B196" s="64">
        <f t="shared" si="9"/>
        <v>45324.874999999549</v>
      </c>
      <c r="C196" s="65">
        <f t="shared" si="10"/>
        <v>7.8750000000000213</v>
      </c>
      <c r="D196" s="117">
        <v>6.4</v>
      </c>
      <c r="E196" s="117">
        <v>8.1</v>
      </c>
      <c r="F196" s="118">
        <v>21.1</v>
      </c>
    </row>
    <row r="197" spans="2:6" x14ac:dyDescent="0.25">
      <c r="B197" s="64">
        <f t="shared" si="9"/>
        <v>45324.916666666213</v>
      </c>
      <c r="C197" s="65">
        <f t="shared" si="10"/>
        <v>7.9166666666666883</v>
      </c>
      <c r="D197" s="117">
        <v>6</v>
      </c>
      <c r="E197" s="117">
        <v>7.6</v>
      </c>
      <c r="F197" s="118">
        <v>21</v>
      </c>
    </row>
    <row r="198" spans="2:6" x14ac:dyDescent="0.25">
      <c r="B198" s="64">
        <f t="shared" si="9"/>
        <v>45324.958333332877</v>
      </c>
      <c r="C198" s="65">
        <f t="shared" si="10"/>
        <v>7.9583333333333552</v>
      </c>
      <c r="D198" s="117">
        <v>5.6</v>
      </c>
      <c r="E198" s="117">
        <v>7.1</v>
      </c>
      <c r="F198" s="118">
        <v>20.9</v>
      </c>
    </row>
    <row r="199" spans="2:6" x14ac:dyDescent="0.25">
      <c r="B199" s="64">
        <f t="shared" si="9"/>
        <v>45324.999999999542</v>
      </c>
      <c r="C199" s="65">
        <f t="shared" si="10"/>
        <v>8.0000000000000213</v>
      </c>
      <c r="D199" s="117">
        <v>5.2</v>
      </c>
      <c r="E199" s="117">
        <v>6.7</v>
      </c>
      <c r="F199" s="118">
        <v>20.8</v>
      </c>
    </row>
    <row r="200" spans="2:6" x14ac:dyDescent="0.25">
      <c r="B200" s="64">
        <f t="shared" si="9"/>
        <v>45325.041666666206</v>
      </c>
      <c r="C200" s="65">
        <f t="shared" si="10"/>
        <v>8.0416666666666874</v>
      </c>
      <c r="D200" s="117">
        <v>4.8</v>
      </c>
      <c r="E200" s="117">
        <v>6.2</v>
      </c>
      <c r="F200" s="118">
        <v>20.7</v>
      </c>
    </row>
    <row r="201" spans="2:6" x14ac:dyDescent="0.25">
      <c r="B201" s="64">
        <f t="shared" si="9"/>
        <v>45325.08333333287</v>
      </c>
      <c r="C201" s="65">
        <f t="shared" si="10"/>
        <v>8.0833333333333535</v>
      </c>
      <c r="D201" s="117">
        <v>4.7</v>
      </c>
      <c r="E201" s="117">
        <v>6</v>
      </c>
      <c r="F201" s="118">
        <v>20.7</v>
      </c>
    </row>
    <row r="202" spans="2:6" x14ac:dyDescent="0.25">
      <c r="B202" s="64">
        <f t="shared" si="9"/>
        <v>45325.124999999534</v>
      </c>
      <c r="C202" s="65">
        <f t="shared" si="10"/>
        <v>8.1250000000000195</v>
      </c>
      <c r="D202" s="117">
        <v>4.5</v>
      </c>
      <c r="E202" s="117">
        <v>5.8</v>
      </c>
      <c r="F202" s="118">
        <v>20.7</v>
      </c>
    </row>
    <row r="203" spans="2:6" x14ac:dyDescent="0.25">
      <c r="B203" s="64">
        <f t="shared" ref="B203:B234" si="11">B202+TIME(1,0,0)</f>
        <v>45325.166666666199</v>
      </c>
      <c r="C203" s="65">
        <f t="shared" ref="C203:C234" si="12">C202+TIME(1,0,0)</f>
        <v>8.1666666666666856</v>
      </c>
      <c r="D203" s="117">
        <v>4.3</v>
      </c>
      <c r="E203" s="117">
        <v>5.6</v>
      </c>
      <c r="F203" s="118">
        <v>20.7</v>
      </c>
    </row>
    <row r="204" spans="2:6" x14ac:dyDescent="0.25">
      <c r="B204" s="64">
        <f t="shared" si="11"/>
        <v>45325.208333332863</v>
      </c>
      <c r="C204" s="65">
        <f t="shared" si="12"/>
        <v>8.2083333333333517</v>
      </c>
      <c r="D204" s="117">
        <v>4.2</v>
      </c>
      <c r="E204" s="117">
        <v>5.4</v>
      </c>
      <c r="F204" s="118">
        <v>20.7</v>
      </c>
    </row>
    <row r="205" spans="2:6" x14ac:dyDescent="0.25">
      <c r="B205" s="64">
        <f t="shared" si="11"/>
        <v>45325.249999999527</v>
      </c>
      <c r="C205" s="65">
        <f t="shared" si="12"/>
        <v>8.2500000000000178</v>
      </c>
      <c r="D205" s="117">
        <v>4</v>
      </c>
      <c r="E205" s="117">
        <v>5.2</v>
      </c>
      <c r="F205" s="118">
        <v>21.3</v>
      </c>
    </row>
    <row r="206" spans="2:6" x14ac:dyDescent="0.25">
      <c r="B206" s="64">
        <f t="shared" si="11"/>
        <v>45325.291666666191</v>
      </c>
      <c r="C206" s="65">
        <f t="shared" si="12"/>
        <v>8.2916666666666838</v>
      </c>
      <c r="D206" s="117">
        <v>3.8</v>
      </c>
      <c r="E206" s="117">
        <v>5</v>
      </c>
      <c r="F206" s="118">
        <v>21.4</v>
      </c>
    </row>
    <row r="207" spans="2:6" x14ac:dyDescent="0.25">
      <c r="B207" s="64">
        <f t="shared" si="11"/>
        <v>45325.333333332856</v>
      </c>
      <c r="C207" s="65">
        <f t="shared" si="12"/>
        <v>8.3333333333333499</v>
      </c>
      <c r="D207" s="117">
        <v>4.0999999999999996</v>
      </c>
      <c r="E207" s="117">
        <v>5.3</v>
      </c>
      <c r="F207" s="118">
        <v>21.6</v>
      </c>
    </row>
    <row r="208" spans="2:6" x14ac:dyDescent="0.25">
      <c r="B208" s="64">
        <f t="shared" si="11"/>
        <v>45325.37499999952</v>
      </c>
      <c r="C208" s="65">
        <f t="shared" si="12"/>
        <v>8.375000000000016</v>
      </c>
      <c r="D208" s="117">
        <v>4.4000000000000004</v>
      </c>
      <c r="E208" s="117">
        <v>5.7</v>
      </c>
      <c r="F208" s="118">
        <v>21.9</v>
      </c>
    </row>
    <row r="209" spans="2:6" x14ac:dyDescent="0.25">
      <c r="B209" s="64">
        <f t="shared" si="11"/>
        <v>45325.416666666184</v>
      </c>
      <c r="C209" s="65">
        <f t="shared" si="12"/>
        <v>8.4166666666666821</v>
      </c>
      <c r="D209" s="117">
        <v>4.5999999999999996</v>
      </c>
      <c r="E209" s="117">
        <v>6</v>
      </c>
      <c r="F209" s="118">
        <v>22.2</v>
      </c>
    </row>
    <row r="210" spans="2:6" x14ac:dyDescent="0.25">
      <c r="B210" s="64">
        <f t="shared" si="11"/>
        <v>45325.458333332848</v>
      </c>
      <c r="C210" s="65">
        <f t="shared" si="12"/>
        <v>8.4583333333333481</v>
      </c>
      <c r="D210" s="117">
        <v>4.9000000000000004</v>
      </c>
      <c r="E210" s="117">
        <v>6.3</v>
      </c>
      <c r="F210" s="118">
        <v>22.5</v>
      </c>
    </row>
    <row r="211" spans="2:6" x14ac:dyDescent="0.25">
      <c r="B211" s="64">
        <f t="shared" si="11"/>
        <v>45325.499999999513</v>
      </c>
      <c r="C211" s="65">
        <f t="shared" si="12"/>
        <v>8.5000000000000142</v>
      </c>
      <c r="D211" s="117">
        <v>5.2</v>
      </c>
      <c r="E211" s="117">
        <v>6.6</v>
      </c>
      <c r="F211" s="118">
        <v>22.8</v>
      </c>
    </row>
    <row r="212" spans="2:6" x14ac:dyDescent="0.25">
      <c r="B212" s="64">
        <f t="shared" si="11"/>
        <v>45325.541666666177</v>
      </c>
      <c r="C212" s="65">
        <f t="shared" si="12"/>
        <v>8.5416666666666803</v>
      </c>
      <c r="D212" s="117">
        <v>5.4</v>
      </c>
      <c r="E212" s="117">
        <v>7</v>
      </c>
      <c r="F212" s="118">
        <v>23</v>
      </c>
    </row>
    <row r="213" spans="2:6" x14ac:dyDescent="0.25">
      <c r="B213" s="64">
        <f t="shared" si="11"/>
        <v>45325.583333332841</v>
      </c>
      <c r="C213" s="65">
        <f t="shared" si="12"/>
        <v>8.5833333333333464</v>
      </c>
      <c r="D213" s="117">
        <v>5.6</v>
      </c>
      <c r="E213" s="117">
        <v>7.2</v>
      </c>
      <c r="F213" s="118">
        <v>22.7</v>
      </c>
    </row>
    <row r="214" spans="2:6" x14ac:dyDescent="0.25">
      <c r="B214" s="64">
        <f t="shared" si="11"/>
        <v>45325.624999999505</v>
      </c>
      <c r="C214" s="65">
        <f t="shared" si="12"/>
        <v>8.6250000000000124</v>
      </c>
      <c r="D214" s="117">
        <v>5.8</v>
      </c>
      <c r="E214" s="117">
        <v>7.4</v>
      </c>
      <c r="F214" s="118">
        <v>22.5</v>
      </c>
    </row>
    <row r="215" spans="2:6" x14ac:dyDescent="0.25">
      <c r="B215" s="64">
        <f t="shared" si="11"/>
        <v>45325.666666666169</v>
      </c>
      <c r="C215" s="65">
        <f t="shared" si="12"/>
        <v>8.6666666666666785</v>
      </c>
      <c r="D215" s="117">
        <v>6</v>
      </c>
      <c r="E215" s="117">
        <v>7.6</v>
      </c>
      <c r="F215" s="118">
        <v>22.3</v>
      </c>
    </row>
    <row r="216" spans="2:6" x14ac:dyDescent="0.25">
      <c r="B216" s="64">
        <f t="shared" si="11"/>
        <v>45325.708333332834</v>
      </c>
      <c r="C216" s="65">
        <f t="shared" si="12"/>
        <v>8.7083333333333446</v>
      </c>
      <c r="D216" s="117">
        <v>6.2</v>
      </c>
      <c r="E216" s="117">
        <v>7.8</v>
      </c>
      <c r="F216" s="118">
        <v>22.1</v>
      </c>
    </row>
    <row r="217" spans="2:6" x14ac:dyDescent="0.25">
      <c r="B217" s="64">
        <f t="shared" si="11"/>
        <v>45325.749999999498</v>
      </c>
      <c r="C217" s="65">
        <f t="shared" si="12"/>
        <v>8.7500000000000107</v>
      </c>
      <c r="D217" s="117">
        <v>6.3</v>
      </c>
      <c r="E217" s="117">
        <v>8</v>
      </c>
      <c r="F217" s="118">
        <v>21.9</v>
      </c>
    </row>
    <row r="218" spans="2:6" x14ac:dyDescent="0.25">
      <c r="B218" s="64">
        <f t="shared" si="11"/>
        <v>45325.791666666162</v>
      </c>
      <c r="C218" s="65">
        <f t="shared" si="12"/>
        <v>8.7916666666666767</v>
      </c>
      <c r="D218" s="117">
        <v>6.5</v>
      </c>
      <c r="E218" s="117">
        <v>8.1999999999999993</v>
      </c>
      <c r="F218" s="118">
        <v>21.5</v>
      </c>
    </row>
    <row r="219" spans="2:6" x14ac:dyDescent="0.25">
      <c r="B219" s="64">
        <f t="shared" si="11"/>
        <v>45325.833333332826</v>
      </c>
      <c r="C219" s="65">
        <f t="shared" si="12"/>
        <v>8.8333333333333428</v>
      </c>
      <c r="D219" s="117"/>
      <c r="E219" s="117"/>
      <c r="F219" s="118"/>
    </row>
    <row r="220" spans="2:6" x14ac:dyDescent="0.25">
      <c r="B220" s="64">
        <f t="shared" si="11"/>
        <v>45325.874999999491</v>
      </c>
      <c r="C220" s="65">
        <f t="shared" si="12"/>
        <v>8.8750000000000089</v>
      </c>
      <c r="D220" s="117"/>
      <c r="E220" s="117"/>
      <c r="F220" s="118"/>
    </row>
    <row r="221" spans="2:6" x14ac:dyDescent="0.25">
      <c r="B221" s="64">
        <f t="shared" si="11"/>
        <v>45325.916666666155</v>
      </c>
      <c r="C221" s="65">
        <f t="shared" si="12"/>
        <v>8.916666666666675</v>
      </c>
      <c r="D221" s="117"/>
      <c r="E221" s="117"/>
      <c r="F221" s="118"/>
    </row>
    <row r="222" spans="2:6" x14ac:dyDescent="0.25">
      <c r="B222" s="64">
        <f t="shared" si="11"/>
        <v>45325.958333332819</v>
      </c>
      <c r="C222" s="65">
        <f t="shared" si="12"/>
        <v>8.958333333333341</v>
      </c>
      <c r="D222" s="117"/>
      <c r="E222" s="117"/>
      <c r="F222" s="118"/>
    </row>
    <row r="223" spans="2:6" x14ac:dyDescent="0.25">
      <c r="B223" s="64">
        <f t="shared" si="11"/>
        <v>45325.999999999483</v>
      </c>
      <c r="C223" s="65">
        <f t="shared" si="12"/>
        <v>9.0000000000000071</v>
      </c>
      <c r="D223" s="117"/>
      <c r="E223" s="117"/>
      <c r="F223" s="118"/>
    </row>
    <row r="224" spans="2:6" x14ac:dyDescent="0.25">
      <c r="B224" s="64">
        <f t="shared" si="11"/>
        <v>45326.041666666148</v>
      </c>
      <c r="C224" s="65">
        <f t="shared" si="12"/>
        <v>9.0416666666666732</v>
      </c>
      <c r="D224" s="117"/>
      <c r="E224" s="117"/>
      <c r="F224" s="118"/>
    </row>
    <row r="225" spans="2:6" x14ac:dyDescent="0.25">
      <c r="B225" s="64">
        <f t="shared" si="11"/>
        <v>45326.083333332812</v>
      </c>
      <c r="C225" s="65">
        <f t="shared" si="12"/>
        <v>9.0833333333333393</v>
      </c>
      <c r="D225" s="117"/>
      <c r="E225" s="117"/>
      <c r="F225" s="118"/>
    </row>
    <row r="226" spans="2:6" x14ac:dyDescent="0.25">
      <c r="B226" s="64">
        <f t="shared" si="11"/>
        <v>45326.124999999476</v>
      </c>
      <c r="C226" s="65">
        <f t="shared" si="12"/>
        <v>9.1250000000000053</v>
      </c>
      <c r="D226" s="117"/>
      <c r="E226" s="117"/>
      <c r="F226" s="118"/>
    </row>
    <row r="227" spans="2:6" x14ac:dyDescent="0.25">
      <c r="B227" s="64">
        <f t="shared" si="11"/>
        <v>45326.16666666614</v>
      </c>
      <c r="C227" s="65">
        <f t="shared" si="12"/>
        <v>9.1666666666666714</v>
      </c>
      <c r="D227" s="117"/>
      <c r="E227" s="117"/>
      <c r="F227" s="118"/>
    </row>
    <row r="228" spans="2:6" x14ac:dyDescent="0.25">
      <c r="B228" s="64">
        <f t="shared" si="11"/>
        <v>45326.208333332805</v>
      </c>
      <c r="C228" s="65">
        <f t="shared" si="12"/>
        <v>9.2083333333333375</v>
      </c>
      <c r="D228" s="117"/>
      <c r="E228" s="117"/>
      <c r="F228" s="118"/>
    </row>
    <row r="229" spans="2:6" x14ac:dyDescent="0.25">
      <c r="B229" s="64">
        <f t="shared" si="11"/>
        <v>45326.249999999469</v>
      </c>
      <c r="C229" s="65">
        <f t="shared" si="12"/>
        <v>9.2500000000000036</v>
      </c>
      <c r="D229" s="117"/>
      <c r="E229" s="117"/>
      <c r="F229" s="118"/>
    </row>
    <row r="230" spans="2:6" x14ac:dyDescent="0.25">
      <c r="B230" s="64">
        <f t="shared" si="11"/>
        <v>45326.291666666133</v>
      </c>
      <c r="C230" s="65">
        <f t="shared" si="12"/>
        <v>9.2916666666666696</v>
      </c>
      <c r="D230" s="117"/>
      <c r="E230" s="117"/>
      <c r="F230" s="118"/>
    </row>
    <row r="231" spans="2:6" x14ac:dyDescent="0.25">
      <c r="B231" s="64">
        <f t="shared" si="11"/>
        <v>45326.333333332797</v>
      </c>
      <c r="C231" s="65">
        <f t="shared" si="12"/>
        <v>9.3333333333333357</v>
      </c>
      <c r="D231" s="117"/>
      <c r="E231" s="117"/>
      <c r="F231" s="118"/>
    </row>
    <row r="232" spans="2:6" x14ac:dyDescent="0.25">
      <c r="B232" s="64">
        <f t="shared" si="11"/>
        <v>45326.374999999462</v>
      </c>
      <c r="C232" s="65">
        <f t="shared" si="12"/>
        <v>9.3750000000000018</v>
      </c>
      <c r="D232" s="117"/>
      <c r="E232" s="117"/>
      <c r="F232" s="118"/>
    </row>
    <row r="233" spans="2:6" x14ac:dyDescent="0.25">
      <c r="B233" s="64">
        <f t="shared" si="11"/>
        <v>45326.416666666126</v>
      </c>
      <c r="C233" s="65">
        <f t="shared" si="12"/>
        <v>9.4166666666666679</v>
      </c>
      <c r="D233" s="117"/>
      <c r="E233" s="117"/>
      <c r="F233" s="118"/>
    </row>
    <row r="234" spans="2:6" x14ac:dyDescent="0.25">
      <c r="B234" s="64">
        <f t="shared" si="11"/>
        <v>45326.45833333279</v>
      </c>
      <c r="C234" s="65">
        <f t="shared" si="12"/>
        <v>9.4583333333333339</v>
      </c>
      <c r="D234" s="117"/>
      <c r="E234" s="117"/>
      <c r="F234" s="118"/>
    </row>
    <row r="235" spans="2:6" x14ac:dyDescent="0.25">
      <c r="B235" s="64">
        <f t="shared" ref="B235:B245" si="13">B234+TIME(1,0,0)</f>
        <v>45326.499999999454</v>
      </c>
      <c r="C235" s="65">
        <f t="shared" ref="C235:C245" si="14">C234+TIME(1,0,0)</f>
        <v>9.5</v>
      </c>
      <c r="D235" s="117"/>
      <c r="E235" s="117"/>
      <c r="F235" s="118"/>
    </row>
    <row r="236" spans="2:6" x14ac:dyDescent="0.25">
      <c r="B236" s="64">
        <f t="shared" si="13"/>
        <v>45326.541666666119</v>
      </c>
      <c r="C236" s="65">
        <f t="shared" si="14"/>
        <v>9.5416666666666661</v>
      </c>
      <c r="D236" s="117"/>
      <c r="E236" s="117"/>
      <c r="F236" s="118"/>
    </row>
    <row r="237" spans="2:6" x14ac:dyDescent="0.25">
      <c r="B237" s="64">
        <f t="shared" si="13"/>
        <v>45326.583333332783</v>
      </c>
      <c r="C237" s="65">
        <f t="shared" si="14"/>
        <v>9.5833333333333321</v>
      </c>
      <c r="D237" s="117"/>
      <c r="E237" s="117"/>
      <c r="F237" s="118"/>
    </row>
    <row r="238" spans="2:6" x14ac:dyDescent="0.25">
      <c r="B238" s="64">
        <f t="shared" si="13"/>
        <v>45326.624999999447</v>
      </c>
      <c r="C238" s="65">
        <f t="shared" si="14"/>
        <v>9.6249999999999982</v>
      </c>
      <c r="D238" s="117"/>
      <c r="E238" s="117"/>
      <c r="F238" s="118"/>
    </row>
    <row r="239" spans="2:6" x14ac:dyDescent="0.25">
      <c r="B239" s="64">
        <f t="shared" si="13"/>
        <v>45326.666666666111</v>
      </c>
      <c r="C239" s="65">
        <f t="shared" si="14"/>
        <v>9.6666666666666643</v>
      </c>
      <c r="D239" s="117"/>
      <c r="E239" s="117"/>
      <c r="F239" s="118"/>
    </row>
    <row r="240" spans="2:6" x14ac:dyDescent="0.25">
      <c r="B240" s="64">
        <f t="shared" si="13"/>
        <v>45326.708333332776</v>
      </c>
      <c r="C240" s="65">
        <f t="shared" si="14"/>
        <v>9.7083333333333304</v>
      </c>
      <c r="D240" s="117"/>
      <c r="E240" s="117"/>
      <c r="F240" s="118"/>
    </row>
    <row r="241" spans="2:6" x14ac:dyDescent="0.25">
      <c r="B241" s="64">
        <f t="shared" si="13"/>
        <v>45326.74999999944</v>
      </c>
      <c r="C241" s="65">
        <f t="shared" si="14"/>
        <v>9.7499999999999964</v>
      </c>
      <c r="D241" s="117"/>
      <c r="E241" s="117"/>
      <c r="F241" s="118"/>
    </row>
    <row r="242" spans="2:6" x14ac:dyDescent="0.25">
      <c r="B242" s="64">
        <f t="shared" si="13"/>
        <v>45326.791666666104</v>
      </c>
      <c r="C242" s="65">
        <f t="shared" si="14"/>
        <v>9.7916666666666625</v>
      </c>
      <c r="D242" s="117"/>
      <c r="E242" s="117"/>
      <c r="F242" s="118"/>
    </row>
    <row r="243" spans="2:6" x14ac:dyDescent="0.25">
      <c r="B243" s="64">
        <f t="shared" si="13"/>
        <v>45326.833333332768</v>
      </c>
      <c r="C243" s="65">
        <f t="shared" si="14"/>
        <v>9.8333333333333286</v>
      </c>
      <c r="D243" s="117"/>
      <c r="E243" s="117"/>
      <c r="F243" s="118"/>
    </row>
    <row r="244" spans="2:6" x14ac:dyDescent="0.25">
      <c r="B244" s="64">
        <f t="shared" si="13"/>
        <v>45326.874999999432</v>
      </c>
      <c r="C244" s="65">
        <f t="shared" si="14"/>
        <v>9.8749999999999947</v>
      </c>
      <c r="D244" s="117"/>
      <c r="E244" s="117"/>
      <c r="F244" s="118"/>
    </row>
    <row r="245" spans="2:6" ht="15.75" thickBot="1" x14ac:dyDescent="0.3">
      <c r="B245" s="66">
        <f t="shared" si="13"/>
        <v>45326.916666666097</v>
      </c>
      <c r="C245" s="67">
        <f t="shared" si="14"/>
        <v>9.9166666666666607</v>
      </c>
      <c r="D245" s="119"/>
      <c r="E245" s="119"/>
      <c r="F245" s="120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G74" sqref="G74:AZ75"/>
    </sheetView>
  </sheetViews>
  <sheetFormatPr baseColWidth="10"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49.5" hidden="1" x14ac:dyDescent="0.2">
      <c r="G1" s="35">
        <f>'Plantilla Datos'!E3+1+'Plantilla Datos'!E4</f>
        <v>45317.083333333336</v>
      </c>
      <c r="H1" s="35">
        <f>G1+TIME(1,0,0)</f>
        <v>45317.125</v>
      </c>
      <c r="I1" s="35">
        <f t="shared" ref="I1:BT1" si="0">H1+TIME(1,0,0)</f>
        <v>45317.166666666664</v>
      </c>
      <c r="J1" s="35">
        <f t="shared" si="0"/>
        <v>45317.208333333328</v>
      </c>
      <c r="K1" s="35">
        <f t="shared" si="0"/>
        <v>45317.249999999993</v>
      </c>
      <c r="L1" s="35">
        <f t="shared" si="0"/>
        <v>45317.291666666657</v>
      </c>
      <c r="M1" s="35">
        <f t="shared" si="0"/>
        <v>45317.333333333321</v>
      </c>
      <c r="N1" s="35">
        <f t="shared" si="0"/>
        <v>45317.374999999985</v>
      </c>
      <c r="O1" s="35">
        <f t="shared" si="0"/>
        <v>45317.41666666665</v>
      </c>
      <c r="P1" s="35">
        <f t="shared" si="0"/>
        <v>45317.458333333314</v>
      </c>
      <c r="Q1" s="35">
        <f t="shared" si="0"/>
        <v>45317.499999999978</v>
      </c>
      <c r="R1" s="35">
        <f t="shared" si="0"/>
        <v>45317.541666666642</v>
      </c>
      <c r="S1" s="35">
        <f t="shared" si="0"/>
        <v>45317.583333333307</v>
      </c>
      <c r="T1" s="35">
        <f t="shared" si="0"/>
        <v>45317.624999999971</v>
      </c>
      <c r="U1" s="35">
        <f t="shared" si="0"/>
        <v>45317.666666666635</v>
      </c>
      <c r="V1" s="35">
        <f t="shared" si="0"/>
        <v>45317.708333333299</v>
      </c>
      <c r="W1" s="35">
        <f t="shared" si="0"/>
        <v>45317.749999999964</v>
      </c>
      <c r="X1" s="35">
        <f t="shared" si="0"/>
        <v>45317.791666666628</v>
      </c>
      <c r="Y1" s="35">
        <f t="shared" si="0"/>
        <v>45317.833333333292</v>
      </c>
      <c r="Z1" s="35">
        <f t="shared" si="0"/>
        <v>45317.874999999956</v>
      </c>
      <c r="AA1" s="35">
        <f t="shared" si="0"/>
        <v>45317.916666666621</v>
      </c>
      <c r="AB1" s="35">
        <f t="shared" si="0"/>
        <v>45317.958333333285</v>
      </c>
      <c r="AC1" s="35">
        <f t="shared" si="0"/>
        <v>45317.999999999949</v>
      </c>
      <c r="AD1" s="35">
        <f t="shared" si="0"/>
        <v>45318.041666666613</v>
      </c>
      <c r="AE1" s="35">
        <f t="shared" si="0"/>
        <v>45318.083333333278</v>
      </c>
      <c r="AF1" s="35">
        <f t="shared" si="0"/>
        <v>45318.124999999942</v>
      </c>
      <c r="AG1" s="35">
        <f t="shared" si="0"/>
        <v>45318.166666666606</v>
      </c>
      <c r="AH1" s="35">
        <f t="shared" si="0"/>
        <v>45318.20833333327</v>
      </c>
      <c r="AI1" s="35">
        <f t="shared" si="0"/>
        <v>45318.249999999935</v>
      </c>
      <c r="AJ1" s="35">
        <f t="shared" si="0"/>
        <v>45318.291666666599</v>
      </c>
      <c r="AK1" s="35">
        <f t="shared" si="0"/>
        <v>45318.333333333263</v>
      </c>
      <c r="AL1" s="35">
        <f t="shared" si="0"/>
        <v>45318.374999999927</v>
      </c>
      <c r="AM1" s="35">
        <f t="shared" si="0"/>
        <v>45318.416666666591</v>
      </c>
      <c r="AN1" s="35">
        <f t="shared" si="0"/>
        <v>45318.458333333256</v>
      </c>
      <c r="AO1" s="35">
        <f t="shared" si="0"/>
        <v>45318.49999999992</v>
      </c>
      <c r="AP1" s="35">
        <f t="shared" si="0"/>
        <v>45318.541666666584</v>
      </c>
      <c r="AQ1" s="35">
        <f t="shared" si="0"/>
        <v>45318.583333333248</v>
      </c>
      <c r="AR1" s="35">
        <f t="shared" si="0"/>
        <v>45318.624999999913</v>
      </c>
      <c r="AS1" s="35">
        <f t="shared" si="0"/>
        <v>45318.666666666577</v>
      </c>
      <c r="AT1" s="35">
        <f t="shared" si="0"/>
        <v>45318.708333333241</v>
      </c>
      <c r="AU1" s="35">
        <f t="shared" si="0"/>
        <v>45318.749999999905</v>
      </c>
      <c r="AV1" s="35">
        <f t="shared" si="0"/>
        <v>45318.79166666657</v>
      </c>
      <c r="AW1" s="35">
        <f t="shared" si="0"/>
        <v>45318.833333333234</v>
      </c>
      <c r="AX1" s="35">
        <f t="shared" si="0"/>
        <v>45318.874999999898</v>
      </c>
      <c r="AY1" s="35">
        <f t="shared" si="0"/>
        <v>45318.916666666562</v>
      </c>
      <c r="AZ1" s="35">
        <f t="shared" si="0"/>
        <v>45318.958333333227</v>
      </c>
      <c r="BA1" s="35">
        <f t="shared" si="0"/>
        <v>45318.999999999891</v>
      </c>
      <c r="BB1" s="35">
        <f t="shared" si="0"/>
        <v>45319.041666666555</v>
      </c>
      <c r="BC1" s="35">
        <f t="shared" si="0"/>
        <v>45319.083333333219</v>
      </c>
      <c r="BD1" s="35">
        <f t="shared" si="0"/>
        <v>45319.124999999884</v>
      </c>
      <c r="BE1" s="35">
        <f t="shared" si="0"/>
        <v>45319.166666666548</v>
      </c>
      <c r="BF1" s="35">
        <f t="shared" si="0"/>
        <v>45319.208333333212</v>
      </c>
      <c r="BG1" s="35">
        <f t="shared" si="0"/>
        <v>45319.249999999876</v>
      </c>
      <c r="BH1" s="35">
        <f t="shared" si="0"/>
        <v>45319.291666666541</v>
      </c>
      <c r="BI1" s="35">
        <f t="shared" si="0"/>
        <v>45319.333333333205</v>
      </c>
      <c r="BJ1" s="35">
        <f t="shared" si="0"/>
        <v>45319.374999999869</v>
      </c>
      <c r="BK1" s="35">
        <f t="shared" si="0"/>
        <v>45319.416666666533</v>
      </c>
      <c r="BL1" s="35">
        <f t="shared" si="0"/>
        <v>45319.458333333198</v>
      </c>
      <c r="BM1" s="35">
        <f t="shared" si="0"/>
        <v>45319.499999999862</v>
      </c>
      <c r="BN1" s="35">
        <f t="shared" si="0"/>
        <v>45319.541666666526</v>
      </c>
      <c r="BO1" s="35">
        <f t="shared" si="0"/>
        <v>45319.58333333319</v>
      </c>
      <c r="BP1" s="35">
        <f t="shared" si="0"/>
        <v>45319.624999999854</v>
      </c>
      <c r="BQ1" s="35">
        <f t="shared" si="0"/>
        <v>45319.666666666519</v>
      </c>
      <c r="BR1" s="35">
        <f t="shared" si="0"/>
        <v>45319.708333333183</v>
      </c>
      <c r="BS1" s="35">
        <f t="shared" si="0"/>
        <v>45319.749999999847</v>
      </c>
      <c r="BT1" s="35">
        <f t="shared" si="0"/>
        <v>45319.791666666511</v>
      </c>
      <c r="BU1" s="35">
        <f t="shared" ref="BU1:EF1" si="1">BT1+TIME(1,0,0)</f>
        <v>45319.833333333176</v>
      </c>
      <c r="BV1" s="35">
        <f t="shared" si="1"/>
        <v>45319.87499999984</v>
      </c>
      <c r="BW1" s="35">
        <f t="shared" si="1"/>
        <v>45319.916666666504</v>
      </c>
      <c r="BX1" s="35">
        <f t="shared" si="1"/>
        <v>45319.958333333168</v>
      </c>
      <c r="BY1" s="35">
        <f t="shared" si="1"/>
        <v>45319.999999999833</v>
      </c>
      <c r="BZ1" s="35">
        <f t="shared" si="1"/>
        <v>45320.041666666497</v>
      </c>
      <c r="CA1" s="35">
        <f t="shared" si="1"/>
        <v>45320.083333333161</v>
      </c>
      <c r="CB1" s="35">
        <f t="shared" si="1"/>
        <v>45320.124999999825</v>
      </c>
      <c r="CC1" s="35">
        <f t="shared" si="1"/>
        <v>45320.16666666649</v>
      </c>
      <c r="CD1" s="35">
        <f t="shared" si="1"/>
        <v>45320.208333333154</v>
      </c>
      <c r="CE1" s="35">
        <f t="shared" si="1"/>
        <v>45320.249999999818</v>
      </c>
      <c r="CF1" s="35">
        <f t="shared" si="1"/>
        <v>45320.291666666482</v>
      </c>
      <c r="CG1" s="35">
        <f t="shared" si="1"/>
        <v>45320.333333333147</v>
      </c>
      <c r="CH1" s="35">
        <f t="shared" si="1"/>
        <v>45320.374999999811</v>
      </c>
      <c r="CI1" s="35">
        <f t="shared" si="1"/>
        <v>45320.416666666475</v>
      </c>
      <c r="CJ1" s="35">
        <f t="shared" si="1"/>
        <v>45320.458333333139</v>
      </c>
      <c r="CK1" s="35">
        <f t="shared" si="1"/>
        <v>45320.499999999804</v>
      </c>
      <c r="CL1" s="35">
        <f t="shared" si="1"/>
        <v>45320.541666666468</v>
      </c>
      <c r="CM1" s="35">
        <f t="shared" si="1"/>
        <v>45320.583333333132</v>
      </c>
      <c r="CN1" s="35">
        <f t="shared" si="1"/>
        <v>45320.624999999796</v>
      </c>
      <c r="CO1" s="35">
        <f t="shared" si="1"/>
        <v>45320.666666666461</v>
      </c>
      <c r="CP1" s="35">
        <f t="shared" si="1"/>
        <v>45320.708333333125</v>
      </c>
      <c r="CQ1" s="35">
        <f t="shared" si="1"/>
        <v>45320.749999999789</v>
      </c>
      <c r="CR1" s="35">
        <f t="shared" si="1"/>
        <v>45320.791666666453</v>
      </c>
      <c r="CS1" s="35">
        <f t="shared" si="1"/>
        <v>45320.833333333117</v>
      </c>
      <c r="CT1" s="35">
        <f t="shared" si="1"/>
        <v>45320.874999999782</v>
      </c>
      <c r="CU1" s="35">
        <f t="shared" si="1"/>
        <v>45320.916666666446</v>
      </c>
      <c r="CV1" s="35">
        <f t="shared" si="1"/>
        <v>45320.95833333311</v>
      </c>
      <c r="CW1" s="35">
        <f t="shared" si="1"/>
        <v>45320.999999999774</v>
      </c>
      <c r="CX1" s="35">
        <f t="shared" si="1"/>
        <v>45321.041666666439</v>
      </c>
      <c r="CY1" s="35">
        <f t="shared" si="1"/>
        <v>45321.083333333103</v>
      </c>
      <c r="CZ1" s="35">
        <f t="shared" si="1"/>
        <v>45321.124999999767</v>
      </c>
      <c r="DA1" s="35">
        <f t="shared" si="1"/>
        <v>45321.166666666431</v>
      </c>
      <c r="DB1" s="35">
        <f t="shared" si="1"/>
        <v>45321.208333333096</v>
      </c>
      <c r="DC1" s="35">
        <f t="shared" si="1"/>
        <v>45321.24999999976</v>
      </c>
      <c r="DD1" s="35">
        <f t="shared" si="1"/>
        <v>45321.291666666424</v>
      </c>
      <c r="DE1" s="35">
        <f t="shared" si="1"/>
        <v>45321.333333333088</v>
      </c>
      <c r="DF1" s="35">
        <f t="shared" si="1"/>
        <v>45321.374999999753</v>
      </c>
      <c r="DG1" s="35">
        <f t="shared" si="1"/>
        <v>45321.416666666417</v>
      </c>
      <c r="DH1" s="35">
        <f t="shared" si="1"/>
        <v>45321.458333333081</v>
      </c>
      <c r="DI1" s="35">
        <f t="shared" si="1"/>
        <v>45321.499999999745</v>
      </c>
      <c r="DJ1" s="35">
        <f t="shared" si="1"/>
        <v>45321.54166666641</v>
      </c>
      <c r="DK1" s="35">
        <f t="shared" si="1"/>
        <v>45321.583333333074</v>
      </c>
      <c r="DL1" s="35">
        <f t="shared" si="1"/>
        <v>45321.624999999738</v>
      </c>
      <c r="DM1" s="35">
        <f t="shared" si="1"/>
        <v>45321.666666666402</v>
      </c>
      <c r="DN1" s="35">
        <f t="shared" si="1"/>
        <v>45321.708333333067</v>
      </c>
      <c r="DO1" s="35">
        <f t="shared" si="1"/>
        <v>45321.749999999731</v>
      </c>
      <c r="DP1" s="35">
        <f t="shared" si="1"/>
        <v>45321.791666666395</v>
      </c>
      <c r="DQ1" s="35">
        <f t="shared" si="1"/>
        <v>45321.833333333059</v>
      </c>
      <c r="DR1" s="35">
        <f t="shared" si="1"/>
        <v>45321.874999999724</v>
      </c>
      <c r="DS1" s="35">
        <f t="shared" si="1"/>
        <v>45321.916666666388</v>
      </c>
      <c r="DT1" s="35">
        <f t="shared" si="1"/>
        <v>45321.958333333052</v>
      </c>
      <c r="DU1" s="35">
        <f t="shared" si="1"/>
        <v>45321.999999999716</v>
      </c>
      <c r="DV1" s="35">
        <f t="shared" si="1"/>
        <v>45322.04166666638</v>
      </c>
      <c r="DW1" s="35">
        <f t="shared" si="1"/>
        <v>45322.083333333045</v>
      </c>
      <c r="DX1" s="35">
        <f t="shared" si="1"/>
        <v>45322.124999999709</v>
      </c>
      <c r="DY1" s="35">
        <f t="shared" si="1"/>
        <v>45322.166666666373</v>
      </c>
      <c r="DZ1" s="35">
        <f t="shared" si="1"/>
        <v>45322.208333333037</v>
      </c>
      <c r="EA1" s="35">
        <f t="shared" si="1"/>
        <v>45322.249999999702</v>
      </c>
      <c r="EB1" s="35">
        <f t="shared" si="1"/>
        <v>45322.291666666366</v>
      </c>
      <c r="EC1" s="35">
        <f t="shared" si="1"/>
        <v>45322.33333333303</v>
      </c>
      <c r="ED1" s="35">
        <f t="shared" si="1"/>
        <v>45322.374999999694</v>
      </c>
      <c r="EE1" s="35">
        <f t="shared" si="1"/>
        <v>45322.416666666359</v>
      </c>
      <c r="EF1" s="35">
        <f t="shared" si="1"/>
        <v>45322.458333333023</v>
      </c>
      <c r="EG1" s="35">
        <f t="shared" ref="EG1:GR1" si="2">EF1+TIME(1,0,0)</f>
        <v>45322.499999999687</v>
      </c>
      <c r="EH1" s="35">
        <f t="shared" si="2"/>
        <v>45322.541666666351</v>
      </c>
      <c r="EI1" s="35">
        <f t="shared" si="2"/>
        <v>45322.583333333016</v>
      </c>
      <c r="EJ1" s="35">
        <f t="shared" si="2"/>
        <v>45322.62499999968</v>
      </c>
      <c r="EK1" s="35">
        <f t="shared" si="2"/>
        <v>45322.666666666344</v>
      </c>
      <c r="EL1" s="35">
        <f t="shared" si="2"/>
        <v>45322.708333333008</v>
      </c>
      <c r="EM1" s="35">
        <f t="shared" si="2"/>
        <v>45322.749999999673</v>
      </c>
      <c r="EN1" s="35">
        <f t="shared" si="2"/>
        <v>45322.791666666337</v>
      </c>
      <c r="EO1" s="35">
        <f t="shared" si="2"/>
        <v>45322.833333333001</v>
      </c>
      <c r="EP1" s="35">
        <f t="shared" si="2"/>
        <v>45322.874999999665</v>
      </c>
      <c r="EQ1" s="35">
        <f t="shared" si="2"/>
        <v>45322.91666666633</v>
      </c>
      <c r="ER1" s="35">
        <f t="shared" si="2"/>
        <v>45322.958333332994</v>
      </c>
      <c r="ES1" s="35">
        <f t="shared" si="2"/>
        <v>45322.999999999658</v>
      </c>
      <c r="ET1" s="35">
        <f t="shared" si="2"/>
        <v>45323.041666666322</v>
      </c>
      <c r="EU1" s="35">
        <f t="shared" si="2"/>
        <v>45323.083333332987</v>
      </c>
      <c r="EV1" s="35">
        <f t="shared" si="2"/>
        <v>45323.124999999651</v>
      </c>
      <c r="EW1" s="35">
        <f t="shared" si="2"/>
        <v>45323.166666666315</v>
      </c>
      <c r="EX1" s="35">
        <f t="shared" si="2"/>
        <v>45323.208333332979</v>
      </c>
      <c r="EY1" s="35">
        <f t="shared" si="2"/>
        <v>45323.249999999643</v>
      </c>
      <c r="EZ1" s="35">
        <f t="shared" si="2"/>
        <v>45323.291666666308</v>
      </c>
      <c r="FA1" s="35">
        <f t="shared" si="2"/>
        <v>45323.333333332972</v>
      </c>
      <c r="FB1" s="35">
        <f t="shared" si="2"/>
        <v>45323.374999999636</v>
      </c>
      <c r="FC1" s="35">
        <f t="shared" si="2"/>
        <v>45323.4166666663</v>
      </c>
      <c r="FD1" s="35">
        <f t="shared" si="2"/>
        <v>45323.458333332965</v>
      </c>
      <c r="FE1" s="35">
        <f t="shared" si="2"/>
        <v>45323.499999999629</v>
      </c>
      <c r="FF1" s="35">
        <f t="shared" si="2"/>
        <v>45323.541666666293</v>
      </c>
      <c r="FG1" s="35">
        <f t="shared" si="2"/>
        <v>45323.583333332957</v>
      </c>
      <c r="FH1" s="35">
        <f t="shared" si="2"/>
        <v>45323.624999999622</v>
      </c>
      <c r="FI1" s="35">
        <f t="shared" si="2"/>
        <v>45323.666666666286</v>
      </c>
      <c r="FJ1" s="35">
        <f t="shared" si="2"/>
        <v>45323.70833333295</v>
      </c>
      <c r="FK1" s="35">
        <f t="shared" si="2"/>
        <v>45323.749999999614</v>
      </c>
      <c r="FL1" s="35">
        <f t="shared" si="2"/>
        <v>45323.791666666279</v>
      </c>
      <c r="FM1" s="35">
        <f t="shared" si="2"/>
        <v>45323.833333332943</v>
      </c>
      <c r="FN1" s="35">
        <f t="shared" si="2"/>
        <v>45323.874999999607</v>
      </c>
      <c r="FO1" s="35">
        <f t="shared" si="2"/>
        <v>45323.916666666271</v>
      </c>
      <c r="FP1" s="35">
        <f t="shared" si="2"/>
        <v>45323.958333332936</v>
      </c>
      <c r="FQ1" s="35">
        <f t="shared" si="2"/>
        <v>45323.9999999996</v>
      </c>
      <c r="FR1" s="35">
        <f t="shared" si="2"/>
        <v>45324.041666666264</v>
      </c>
      <c r="FS1" s="35">
        <f t="shared" si="2"/>
        <v>45324.083333332928</v>
      </c>
      <c r="FT1" s="35">
        <f t="shared" si="2"/>
        <v>45324.124999999593</v>
      </c>
      <c r="FU1" s="35">
        <f t="shared" si="2"/>
        <v>45324.166666666257</v>
      </c>
      <c r="FV1" s="35">
        <f t="shared" si="2"/>
        <v>45324.208333332921</v>
      </c>
      <c r="FW1" s="35">
        <f t="shared" si="2"/>
        <v>45324.249999999585</v>
      </c>
      <c r="FX1" s="35">
        <f t="shared" si="2"/>
        <v>45324.29166666625</v>
      </c>
      <c r="FY1" s="35">
        <f t="shared" si="2"/>
        <v>45324.333333332914</v>
      </c>
      <c r="FZ1" s="35">
        <f t="shared" si="2"/>
        <v>45324.374999999578</v>
      </c>
      <c r="GA1" s="35">
        <f t="shared" si="2"/>
        <v>45324.416666666242</v>
      </c>
      <c r="GB1" s="35">
        <f t="shared" si="2"/>
        <v>45324.458333332906</v>
      </c>
      <c r="GC1" s="35">
        <f t="shared" si="2"/>
        <v>45324.499999999571</v>
      </c>
      <c r="GD1" s="35">
        <f t="shared" si="2"/>
        <v>45324.541666666235</v>
      </c>
      <c r="GE1" s="35">
        <f t="shared" si="2"/>
        <v>45324.583333332899</v>
      </c>
      <c r="GF1" s="35">
        <f t="shared" si="2"/>
        <v>45324.624999999563</v>
      </c>
      <c r="GG1" s="35">
        <f t="shared" si="2"/>
        <v>45324.666666666228</v>
      </c>
      <c r="GH1" s="35">
        <f t="shared" si="2"/>
        <v>45324.708333332892</v>
      </c>
      <c r="GI1" s="35">
        <f t="shared" si="2"/>
        <v>45324.749999999556</v>
      </c>
      <c r="GJ1" s="35">
        <f t="shared" si="2"/>
        <v>45324.79166666622</v>
      </c>
      <c r="GK1" s="35">
        <f t="shared" si="2"/>
        <v>45324.833333332885</v>
      </c>
      <c r="GL1" s="35">
        <f t="shared" si="2"/>
        <v>45324.874999999549</v>
      </c>
      <c r="GM1" s="35">
        <f t="shared" si="2"/>
        <v>45324.916666666213</v>
      </c>
      <c r="GN1" s="35">
        <f t="shared" si="2"/>
        <v>45324.958333332877</v>
      </c>
      <c r="GO1" s="35">
        <f t="shared" si="2"/>
        <v>45324.999999999542</v>
      </c>
      <c r="GP1" s="35">
        <f t="shared" si="2"/>
        <v>45325.041666666206</v>
      </c>
      <c r="GQ1" s="35">
        <f t="shared" si="2"/>
        <v>45325.08333333287</v>
      </c>
      <c r="GR1" s="35">
        <f t="shared" si="2"/>
        <v>45325.124999999534</v>
      </c>
      <c r="GS1" s="35">
        <f t="shared" ref="GS1:HX1" si="3">GR1+TIME(1,0,0)</f>
        <v>45325.166666666199</v>
      </c>
      <c r="GT1" s="35">
        <f t="shared" si="3"/>
        <v>45325.208333332863</v>
      </c>
      <c r="GU1" s="35">
        <f t="shared" si="3"/>
        <v>45325.249999999527</v>
      </c>
      <c r="GV1" s="35">
        <f t="shared" si="3"/>
        <v>45325.291666666191</v>
      </c>
      <c r="GW1" s="35">
        <f t="shared" si="3"/>
        <v>45325.333333332856</v>
      </c>
      <c r="GX1" s="35">
        <f t="shared" si="3"/>
        <v>45325.37499999952</v>
      </c>
      <c r="GY1" s="35">
        <f t="shared" si="3"/>
        <v>45325.416666666184</v>
      </c>
      <c r="GZ1" s="35">
        <f t="shared" si="3"/>
        <v>45325.458333332848</v>
      </c>
      <c r="HA1" s="35">
        <f t="shared" si="3"/>
        <v>45325.499999999513</v>
      </c>
      <c r="HB1" s="35">
        <f t="shared" si="3"/>
        <v>45325.541666666177</v>
      </c>
      <c r="HC1" s="35">
        <f t="shared" si="3"/>
        <v>45325.583333332841</v>
      </c>
      <c r="HD1" s="35">
        <f t="shared" si="3"/>
        <v>45325.624999999505</v>
      </c>
      <c r="HE1" s="35">
        <f t="shared" si="3"/>
        <v>45325.666666666169</v>
      </c>
      <c r="HF1" s="35">
        <f t="shared" si="3"/>
        <v>45325.708333332834</v>
      </c>
      <c r="HG1" s="35">
        <f t="shared" si="3"/>
        <v>45325.749999999498</v>
      </c>
      <c r="HH1" s="35">
        <f t="shared" si="3"/>
        <v>45325.791666666162</v>
      </c>
      <c r="HI1" s="35">
        <f t="shared" si="3"/>
        <v>45325.833333332826</v>
      </c>
      <c r="HJ1" s="35">
        <f t="shared" si="3"/>
        <v>45325.874999999491</v>
      </c>
      <c r="HK1" s="35">
        <f t="shared" si="3"/>
        <v>45325.916666666155</v>
      </c>
      <c r="HL1" s="35">
        <f t="shared" si="3"/>
        <v>45325.958333332819</v>
      </c>
      <c r="HM1" s="35">
        <f t="shared" si="3"/>
        <v>45325.999999999483</v>
      </c>
      <c r="HN1" s="35">
        <f t="shared" si="3"/>
        <v>45326.041666666148</v>
      </c>
      <c r="HO1" s="35">
        <f t="shared" si="3"/>
        <v>45326.083333332812</v>
      </c>
      <c r="HP1" s="35">
        <f t="shared" si="3"/>
        <v>45326.124999999476</v>
      </c>
      <c r="HQ1" s="35">
        <f t="shared" si="3"/>
        <v>45326.16666666614</v>
      </c>
      <c r="HR1" s="35">
        <f t="shared" si="3"/>
        <v>45326.208333332805</v>
      </c>
      <c r="HS1" s="35">
        <f t="shared" si="3"/>
        <v>45326.249999999469</v>
      </c>
      <c r="HT1" s="35">
        <f t="shared" si="3"/>
        <v>45326.291666666133</v>
      </c>
      <c r="HU1" s="35">
        <f t="shared" si="3"/>
        <v>45326.333333332797</v>
      </c>
      <c r="HV1" s="35">
        <f t="shared" si="3"/>
        <v>45326.374999999462</v>
      </c>
      <c r="HW1" s="35">
        <f t="shared" si="3"/>
        <v>45326.416666666126</v>
      </c>
      <c r="HX1" s="35">
        <f t="shared" si="3"/>
        <v>45326.45833333279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3</v>
      </c>
      <c r="BB2" s="18">
        <f t="shared" si="5"/>
        <v>3</v>
      </c>
      <c r="BC2" s="18">
        <f t="shared" si="5"/>
        <v>3</v>
      </c>
      <c r="BD2" s="18">
        <f t="shared" si="5"/>
        <v>3</v>
      </c>
      <c r="BE2" s="18">
        <f t="shared" si="5"/>
        <v>3</v>
      </c>
      <c r="BF2" s="18">
        <f t="shared" si="5"/>
        <v>3</v>
      </c>
      <c r="BG2" s="18">
        <f t="shared" si="5"/>
        <v>3</v>
      </c>
      <c r="BH2" s="18">
        <f t="shared" si="5"/>
        <v>3</v>
      </c>
      <c r="BI2" s="18">
        <f t="shared" si="5"/>
        <v>3</v>
      </c>
      <c r="BJ2" s="18">
        <f t="shared" si="5"/>
        <v>3</v>
      </c>
      <c r="BK2" s="18">
        <f t="shared" si="5"/>
        <v>3</v>
      </c>
      <c r="BL2" s="18">
        <f t="shared" si="5"/>
        <v>3</v>
      </c>
      <c r="BM2" s="18">
        <f t="shared" si="5"/>
        <v>3</v>
      </c>
      <c r="BN2" s="18">
        <f t="shared" si="5"/>
        <v>3</v>
      </c>
      <c r="BO2" s="18">
        <f t="shared" si="5"/>
        <v>3</v>
      </c>
      <c r="BP2" s="18">
        <f t="shared" si="5"/>
        <v>3</v>
      </c>
      <c r="BQ2" s="18">
        <f t="shared" si="5"/>
        <v>3</v>
      </c>
      <c r="BR2" s="18">
        <f t="shared" si="5"/>
        <v>3</v>
      </c>
      <c r="BS2" s="18">
        <f t="shared" si="5"/>
        <v>3</v>
      </c>
      <c r="BT2" s="18">
        <f t="shared" ref="BT2:EE2" si="6">COUNTIFS(BT$19:BT$75,"=1",$C$19:$C$75,"A",$D$19:$D$75,"5.2",$E$19:$E$75,"Lomitas",$F$19:$F$75,"Cerro")</f>
        <v>3</v>
      </c>
      <c r="BU2" s="18">
        <f t="shared" si="6"/>
        <v>3</v>
      </c>
      <c r="BV2" s="18">
        <f t="shared" si="6"/>
        <v>3</v>
      </c>
      <c r="BW2" s="18">
        <f t="shared" si="6"/>
        <v>3</v>
      </c>
      <c r="BX2" s="18">
        <f t="shared" si="6"/>
        <v>3</v>
      </c>
      <c r="BY2" s="18">
        <f t="shared" si="6"/>
        <v>3</v>
      </c>
      <c r="BZ2" s="18">
        <f t="shared" si="6"/>
        <v>3</v>
      </c>
      <c r="CA2" s="18">
        <f t="shared" si="6"/>
        <v>3</v>
      </c>
      <c r="CB2" s="18">
        <f t="shared" si="6"/>
        <v>3</v>
      </c>
      <c r="CC2" s="18">
        <f t="shared" si="6"/>
        <v>3</v>
      </c>
      <c r="CD2" s="18">
        <f t="shared" si="6"/>
        <v>3</v>
      </c>
      <c r="CE2" s="18">
        <f t="shared" si="6"/>
        <v>3</v>
      </c>
      <c r="CF2" s="18">
        <f t="shared" si="6"/>
        <v>3</v>
      </c>
      <c r="CG2" s="18">
        <f t="shared" si="6"/>
        <v>3</v>
      </c>
      <c r="CH2" s="18">
        <f t="shared" si="6"/>
        <v>3</v>
      </c>
      <c r="CI2" s="18">
        <f t="shared" si="6"/>
        <v>3</v>
      </c>
      <c r="CJ2" s="18">
        <f t="shared" si="6"/>
        <v>3</v>
      </c>
      <c r="CK2" s="18">
        <f t="shared" si="6"/>
        <v>3</v>
      </c>
      <c r="CL2" s="18">
        <f t="shared" si="6"/>
        <v>3</v>
      </c>
      <c r="CM2" s="18">
        <f t="shared" si="6"/>
        <v>3</v>
      </c>
      <c r="CN2" s="18">
        <f t="shared" si="6"/>
        <v>3</v>
      </c>
      <c r="CO2" s="18">
        <f t="shared" si="6"/>
        <v>3</v>
      </c>
      <c r="CP2" s="18">
        <f t="shared" si="6"/>
        <v>3</v>
      </c>
      <c r="CQ2" s="18">
        <f t="shared" si="6"/>
        <v>3</v>
      </c>
      <c r="CR2" s="18">
        <f t="shared" si="6"/>
        <v>3</v>
      </c>
      <c r="CS2" s="18">
        <f t="shared" si="6"/>
        <v>3</v>
      </c>
      <c r="CT2" s="18">
        <f t="shared" si="6"/>
        <v>3</v>
      </c>
      <c r="CU2" s="18">
        <f t="shared" si="6"/>
        <v>3</v>
      </c>
      <c r="CV2" s="18">
        <f t="shared" si="6"/>
        <v>3</v>
      </c>
      <c r="CW2" s="18">
        <f t="shared" si="6"/>
        <v>3</v>
      </c>
      <c r="CX2" s="18">
        <f t="shared" si="6"/>
        <v>3</v>
      </c>
      <c r="CY2" s="18">
        <f t="shared" si="6"/>
        <v>3</v>
      </c>
      <c r="CZ2" s="18">
        <f t="shared" si="6"/>
        <v>3</v>
      </c>
      <c r="DA2" s="18">
        <f t="shared" si="6"/>
        <v>3</v>
      </c>
      <c r="DB2" s="18">
        <f t="shared" si="6"/>
        <v>3</v>
      </c>
      <c r="DC2" s="18">
        <f t="shared" si="6"/>
        <v>3</v>
      </c>
      <c r="DD2" s="18">
        <f t="shared" si="6"/>
        <v>3</v>
      </c>
      <c r="DE2" s="18">
        <f t="shared" si="6"/>
        <v>3</v>
      </c>
      <c r="DF2" s="18">
        <f t="shared" si="6"/>
        <v>3</v>
      </c>
      <c r="DG2" s="18">
        <f t="shared" si="6"/>
        <v>3</v>
      </c>
      <c r="DH2" s="18">
        <f t="shared" si="6"/>
        <v>3</v>
      </c>
      <c r="DI2" s="18">
        <f t="shared" si="6"/>
        <v>3</v>
      </c>
      <c r="DJ2" s="18">
        <f t="shared" si="6"/>
        <v>3</v>
      </c>
      <c r="DK2" s="18">
        <f t="shared" si="6"/>
        <v>3</v>
      </c>
      <c r="DL2" s="18">
        <f t="shared" si="6"/>
        <v>3</v>
      </c>
      <c r="DM2" s="18">
        <f t="shared" si="6"/>
        <v>3</v>
      </c>
      <c r="DN2" s="18">
        <f t="shared" si="6"/>
        <v>3</v>
      </c>
      <c r="DO2" s="18">
        <f t="shared" si="6"/>
        <v>3</v>
      </c>
      <c r="DP2" s="18">
        <f t="shared" si="6"/>
        <v>3</v>
      </c>
      <c r="DQ2" s="18">
        <f t="shared" si="6"/>
        <v>3</v>
      </c>
      <c r="DR2" s="18">
        <f t="shared" si="6"/>
        <v>3</v>
      </c>
      <c r="DS2" s="18">
        <f t="shared" si="6"/>
        <v>3</v>
      </c>
      <c r="DT2" s="18">
        <f t="shared" si="6"/>
        <v>3</v>
      </c>
      <c r="DU2" s="18">
        <f t="shared" si="6"/>
        <v>3</v>
      </c>
      <c r="DV2" s="18">
        <f t="shared" si="6"/>
        <v>3</v>
      </c>
      <c r="DW2" s="18">
        <f t="shared" si="6"/>
        <v>3</v>
      </c>
      <c r="DX2" s="18">
        <f t="shared" si="6"/>
        <v>3</v>
      </c>
      <c r="DY2" s="18">
        <f t="shared" si="6"/>
        <v>3</v>
      </c>
      <c r="DZ2" s="18">
        <f t="shared" si="6"/>
        <v>3</v>
      </c>
      <c r="EA2" s="18">
        <f t="shared" si="6"/>
        <v>3</v>
      </c>
      <c r="EB2" s="18">
        <f t="shared" si="6"/>
        <v>3</v>
      </c>
      <c r="EC2" s="18">
        <f t="shared" si="6"/>
        <v>3</v>
      </c>
      <c r="ED2" s="18">
        <f t="shared" si="6"/>
        <v>3</v>
      </c>
      <c r="EE2" s="18">
        <f t="shared" si="6"/>
        <v>3</v>
      </c>
      <c r="EF2" s="18">
        <f t="shared" ref="EF2:GQ2" si="7">COUNTIFS(EF$19:EF$75,"=1",$C$19:$C$75,"A",$D$19:$D$75,"5.2",$E$19:$E$75,"Lomitas",$F$19:$F$75,"Cerro")</f>
        <v>3</v>
      </c>
      <c r="EG2" s="18">
        <f t="shared" si="7"/>
        <v>3</v>
      </c>
      <c r="EH2" s="18">
        <f t="shared" si="7"/>
        <v>3</v>
      </c>
      <c r="EI2" s="18">
        <f t="shared" si="7"/>
        <v>3</v>
      </c>
      <c r="EJ2" s="18">
        <f t="shared" si="7"/>
        <v>3</v>
      </c>
      <c r="EK2" s="18">
        <f t="shared" si="7"/>
        <v>3</v>
      </c>
      <c r="EL2" s="18">
        <f t="shared" si="7"/>
        <v>3</v>
      </c>
      <c r="EM2" s="18">
        <f t="shared" si="7"/>
        <v>3</v>
      </c>
      <c r="EN2" s="18">
        <f t="shared" si="7"/>
        <v>3</v>
      </c>
      <c r="EO2" s="18">
        <f t="shared" si="7"/>
        <v>3</v>
      </c>
      <c r="EP2" s="18">
        <f t="shared" si="7"/>
        <v>3</v>
      </c>
      <c r="EQ2" s="18">
        <f t="shared" si="7"/>
        <v>3</v>
      </c>
      <c r="ER2" s="18">
        <f t="shared" si="7"/>
        <v>3</v>
      </c>
      <c r="ES2" s="18">
        <f t="shared" si="7"/>
        <v>3</v>
      </c>
      <c r="ET2" s="18">
        <f t="shared" si="7"/>
        <v>3</v>
      </c>
      <c r="EU2" s="18">
        <f t="shared" si="7"/>
        <v>3</v>
      </c>
      <c r="EV2" s="18">
        <f t="shared" si="7"/>
        <v>3</v>
      </c>
      <c r="EW2" s="18">
        <f t="shared" si="7"/>
        <v>3</v>
      </c>
      <c r="EX2" s="18">
        <f t="shared" si="7"/>
        <v>3</v>
      </c>
      <c r="EY2" s="18">
        <f t="shared" si="7"/>
        <v>3</v>
      </c>
      <c r="EZ2" s="18">
        <f t="shared" si="7"/>
        <v>3</v>
      </c>
      <c r="FA2" s="18">
        <f t="shared" si="7"/>
        <v>3</v>
      </c>
      <c r="FB2" s="18">
        <f t="shared" si="7"/>
        <v>3</v>
      </c>
      <c r="FC2" s="18">
        <f t="shared" si="7"/>
        <v>3</v>
      </c>
      <c r="FD2" s="18">
        <f t="shared" si="7"/>
        <v>3</v>
      </c>
      <c r="FE2" s="18">
        <f t="shared" si="7"/>
        <v>3</v>
      </c>
      <c r="FF2" s="18">
        <f t="shared" si="7"/>
        <v>3</v>
      </c>
      <c r="FG2" s="18">
        <f t="shared" si="7"/>
        <v>3</v>
      </c>
      <c r="FH2" s="18">
        <f t="shared" si="7"/>
        <v>3</v>
      </c>
      <c r="FI2" s="18">
        <f t="shared" si="7"/>
        <v>3</v>
      </c>
      <c r="FJ2" s="18">
        <f t="shared" si="7"/>
        <v>3</v>
      </c>
      <c r="FK2" s="18">
        <f t="shared" si="7"/>
        <v>3</v>
      </c>
      <c r="FL2" s="18">
        <f t="shared" si="7"/>
        <v>3</v>
      </c>
      <c r="FM2" s="18">
        <f t="shared" si="7"/>
        <v>3</v>
      </c>
      <c r="FN2" s="18">
        <f t="shared" si="7"/>
        <v>3</v>
      </c>
      <c r="FO2" s="18">
        <f t="shared" si="7"/>
        <v>3</v>
      </c>
      <c r="FP2" s="18">
        <f t="shared" si="7"/>
        <v>3</v>
      </c>
      <c r="FQ2" s="18">
        <f t="shared" si="7"/>
        <v>3</v>
      </c>
      <c r="FR2" s="18">
        <f t="shared" si="7"/>
        <v>3</v>
      </c>
      <c r="FS2" s="18">
        <f t="shared" si="7"/>
        <v>3</v>
      </c>
      <c r="FT2" s="18">
        <f t="shared" si="7"/>
        <v>3</v>
      </c>
      <c r="FU2" s="18">
        <f t="shared" si="7"/>
        <v>3</v>
      </c>
      <c r="FV2" s="18">
        <f t="shared" si="7"/>
        <v>3</v>
      </c>
      <c r="FW2" s="18">
        <f t="shared" si="7"/>
        <v>3</v>
      </c>
      <c r="FX2" s="18">
        <f t="shared" si="7"/>
        <v>3</v>
      </c>
      <c r="FY2" s="18">
        <f t="shared" si="7"/>
        <v>3</v>
      </c>
      <c r="FZ2" s="18">
        <f t="shared" si="7"/>
        <v>3</v>
      </c>
      <c r="GA2" s="18">
        <f t="shared" si="7"/>
        <v>3</v>
      </c>
      <c r="GB2" s="18">
        <f t="shared" si="7"/>
        <v>3</v>
      </c>
      <c r="GC2" s="18">
        <f t="shared" si="7"/>
        <v>3</v>
      </c>
      <c r="GD2" s="18">
        <f t="shared" si="7"/>
        <v>3</v>
      </c>
      <c r="GE2" s="18">
        <f t="shared" si="7"/>
        <v>3</v>
      </c>
      <c r="GF2" s="18">
        <f t="shared" si="7"/>
        <v>3</v>
      </c>
      <c r="GG2" s="18">
        <f t="shared" si="7"/>
        <v>3</v>
      </c>
      <c r="GH2" s="18">
        <f t="shared" si="7"/>
        <v>3</v>
      </c>
      <c r="GI2" s="18">
        <f t="shared" si="7"/>
        <v>3</v>
      </c>
      <c r="GJ2" s="18">
        <f t="shared" si="7"/>
        <v>3</v>
      </c>
      <c r="GK2" s="18">
        <f t="shared" si="7"/>
        <v>3</v>
      </c>
      <c r="GL2" s="18">
        <f t="shared" si="7"/>
        <v>3</v>
      </c>
      <c r="GM2" s="18">
        <f t="shared" si="7"/>
        <v>3</v>
      </c>
      <c r="GN2" s="18">
        <f t="shared" si="7"/>
        <v>3</v>
      </c>
      <c r="GO2" s="18">
        <f t="shared" si="7"/>
        <v>3</v>
      </c>
      <c r="GP2" s="18">
        <f t="shared" si="7"/>
        <v>3</v>
      </c>
      <c r="GQ2" s="18">
        <f t="shared" si="7"/>
        <v>3</v>
      </c>
      <c r="GR2" s="18">
        <f t="shared" ref="GR2:HX2" si="8">COUNTIFS(GR$19:GR$75,"=1",$C$19:$C$75,"A",$D$19:$D$75,"5.2",$E$19:$E$75,"Lomitas",$F$19:$F$75,"Cerro")</f>
        <v>3</v>
      </c>
      <c r="GS2" s="18">
        <f t="shared" si="8"/>
        <v>3</v>
      </c>
      <c r="GT2" s="18">
        <f t="shared" si="8"/>
        <v>3</v>
      </c>
      <c r="GU2" s="18">
        <f t="shared" si="8"/>
        <v>3</v>
      </c>
      <c r="GV2" s="18">
        <f t="shared" si="8"/>
        <v>3</v>
      </c>
      <c r="GW2" s="18">
        <f t="shared" si="8"/>
        <v>3</v>
      </c>
      <c r="GX2" s="18">
        <f t="shared" si="8"/>
        <v>3</v>
      </c>
      <c r="GY2" s="18">
        <f t="shared" si="8"/>
        <v>3</v>
      </c>
      <c r="GZ2" s="18">
        <f t="shared" si="8"/>
        <v>3</v>
      </c>
      <c r="HA2" s="18">
        <f t="shared" si="8"/>
        <v>3</v>
      </c>
      <c r="HB2" s="18">
        <f t="shared" si="8"/>
        <v>3</v>
      </c>
      <c r="HC2" s="18">
        <f t="shared" si="8"/>
        <v>3</v>
      </c>
      <c r="HD2" s="18">
        <f t="shared" si="8"/>
        <v>3</v>
      </c>
      <c r="HE2" s="18">
        <f t="shared" si="8"/>
        <v>3</v>
      </c>
      <c r="HF2" s="18">
        <f t="shared" si="8"/>
        <v>3</v>
      </c>
      <c r="HG2" s="18">
        <f t="shared" si="8"/>
        <v>3</v>
      </c>
      <c r="HH2" s="18">
        <f t="shared" si="8"/>
        <v>3</v>
      </c>
      <c r="HI2" s="18">
        <f t="shared" si="8"/>
        <v>3</v>
      </c>
      <c r="HJ2" s="18">
        <f t="shared" si="8"/>
        <v>3</v>
      </c>
      <c r="HK2" s="18">
        <f t="shared" si="8"/>
        <v>3</v>
      </c>
      <c r="HL2" s="18">
        <f t="shared" si="8"/>
        <v>3</v>
      </c>
      <c r="HM2" s="18">
        <f t="shared" si="8"/>
        <v>3</v>
      </c>
      <c r="HN2" s="18">
        <f t="shared" si="8"/>
        <v>3</v>
      </c>
      <c r="HO2" s="18">
        <f t="shared" si="8"/>
        <v>3</v>
      </c>
      <c r="HP2" s="18">
        <f t="shared" si="8"/>
        <v>3</v>
      </c>
      <c r="HQ2" s="18">
        <f t="shared" si="8"/>
        <v>3</v>
      </c>
      <c r="HR2" s="18">
        <f t="shared" si="8"/>
        <v>3</v>
      </c>
      <c r="HS2" s="18">
        <f t="shared" si="8"/>
        <v>3</v>
      </c>
      <c r="HT2" s="18">
        <f t="shared" si="8"/>
        <v>3</v>
      </c>
      <c r="HU2" s="18">
        <f t="shared" si="8"/>
        <v>3</v>
      </c>
      <c r="HV2" s="18">
        <f t="shared" si="8"/>
        <v>3</v>
      </c>
      <c r="HW2" s="18">
        <f t="shared" si="8"/>
        <v>3</v>
      </c>
      <c r="HX2" s="18">
        <f t="shared" si="8"/>
        <v>3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4</v>
      </c>
      <c r="BB3" s="18">
        <f t="shared" si="10"/>
        <v>4</v>
      </c>
      <c r="BC3" s="18">
        <f t="shared" si="10"/>
        <v>4</v>
      </c>
      <c r="BD3" s="18">
        <f t="shared" si="10"/>
        <v>4</v>
      </c>
      <c r="BE3" s="18">
        <f t="shared" si="10"/>
        <v>4</v>
      </c>
      <c r="BF3" s="18">
        <f t="shared" si="10"/>
        <v>4</v>
      </c>
      <c r="BG3" s="18">
        <f t="shared" si="10"/>
        <v>4</v>
      </c>
      <c r="BH3" s="18">
        <f t="shared" si="10"/>
        <v>4</v>
      </c>
      <c r="BI3" s="18">
        <f t="shared" si="10"/>
        <v>4</v>
      </c>
      <c r="BJ3" s="18">
        <f t="shared" si="10"/>
        <v>4</v>
      </c>
      <c r="BK3" s="18">
        <f t="shared" si="10"/>
        <v>4</v>
      </c>
      <c r="BL3" s="18">
        <f t="shared" si="10"/>
        <v>4</v>
      </c>
      <c r="BM3" s="18">
        <f t="shared" si="10"/>
        <v>4</v>
      </c>
      <c r="BN3" s="18">
        <f t="shared" si="10"/>
        <v>4</v>
      </c>
      <c r="BO3" s="18">
        <f t="shared" si="10"/>
        <v>4</v>
      </c>
      <c r="BP3" s="18">
        <f t="shared" si="10"/>
        <v>4</v>
      </c>
      <c r="BQ3" s="18">
        <f t="shared" si="10"/>
        <v>4</v>
      </c>
      <c r="BR3" s="18">
        <f t="shared" si="10"/>
        <v>4</v>
      </c>
      <c r="BS3" s="18">
        <f t="shared" si="10"/>
        <v>4</v>
      </c>
      <c r="BT3" s="18">
        <f t="shared" ref="BT3:EE3" si="11">COUNTIFS(BT$19:BT$75,"=1",$C$19:$C$75,"A",$D$19:$D$75,"5.2",$E$19:$E$75,"Lomitas",$F$19:$F$75,"Medio")</f>
        <v>4</v>
      </c>
      <c r="BU3" s="18">
        <f t="shared" si="11"/>
        <v>4</v>
      </c>
      <c r="BV3" s="18">
        <f t="shared" si="11"/>
        <v>4</v>
      </c>
      <c r="BW3" s="18">
        <f t="shared" si="11"/>
        <v>4</v>
      </c>
      <c r="BX3" s="18">
        <f t="shared" si="11"/>
        <v>4</v>
      </c>
      <c r="BY3" s="18">
        <f t="shared" si="11"/>
        <v>4</v>
      </c>
      <c r="BZ3" s="18">
        <f t="shared" si="11"/>
        <v>4</v>
      </c>
      <c r="CA3" s="18">
        <f t="shared" si="11"/>
        <v>4</v>
      </c>
      <c r="CB3" s="18">
        <f t="shared" si="11"/>
        <v>4</v>
      </c>
      <c r="CC3" s="18">
        <f t="shared" si="11"/>
        <v>4</v>
      </c>
      <c r="CD3" s="18">
        <f t="shared" si="11"/>
        <v>4</v>
      </c>
      <c r="CE3" s="18">
        <f t="shared" si="11"/>
        <v>4</v>
      </c>
      <c r="CF3" s="18">
        <f t="shared" si="11"/>
        <v>4</v>
      </c>
      <c r="CG3" s="18">
        <f t="shared" si="11"/>
        <v>4</v>
      </c>
      <c r="CH3" s="18">
        <f t="shared" si="11"/>
        <v>4</v>
      </c>
      <c r="CI3" s="18">
        <f t="shared" si="11"/>
        <v>4</v>
      </c>
      <c r="CJ3" s="18">
        <f t="shared" si="11"/>
        <v>4</v>
      </c>
      <c r="CK3" s="18">
        <f t="shared" si="11"/>
        <v>4</v>
      </c>
      <c r="CL3" s="18">
        <f t="shared" si="11"/>
        <v>4</v>
      </c>
      <c r="CM3" s="18">
        <f t="shared" si="11"/>
        <v>4</v>
      </c>
      <c r="CN3" s="18">
        <f t="shared" si="11"/>
        <v>4</v>
      </c>
      <c r="CO3" s="18">
        <f t="shared" si="11"/>
        <v>4</v>
      </c>
      <c r="CP3" s="18">
        <f t="shared" si="11"/>
        <v>4</v>
      </c>
      <c r="CQ3" s="18">
        <f t="shared" si="11"/>
        <v>4</v>
      </c>
      <c r="CR3" s="18">
        <f t="shared" si="11"/>
        <v>4</v>
      </c>
      <c r="CS3" s="18">
        <f t="shared" si="11"/>
        <v>4</v>
      </c>
      <c r="CT3" s="18">
        <f t="shared" si="11"/>
        <v>4</v>
      </c>
      <c r="CU3" s="18">
        <f t="shared" si="11"/>
        <v>4</v>
      </c>
      <c r="CV3" s="18">
        <f t="shared" si="11"/>
        <v>4</v>
      </c>
      <c r="CW3" s="18">
        <f t="shared" si="11"/>
        <v>4</v>
      </c>
      <c r="CX3" s="18">
        <f t="shared" si="11"/>
        <v>4</v>
      </c>
      <c r="CY3" s="18">
        <f t="shared" si="11"/>
        <v>4</v>
      </c>
      <c r="CZ3" s="18">
        <f t="shared" si="11"/>
        <v>4</v>
      </c>
      <c r="DA3" s="18">
        <f t="shared" si="11"/>
        <v>4</v>
      </c>
      <c r="DB3" s="18">
        <f t="shared" si="11"/>
        <v>4</v>
      </c>
      <c r="DC3" s="18">
        <f t="shared" si="11"/>
        <v>4</v>
      </c>
      <c r="DD3" s="18">
        <f t="shared" si="11"/>
        <v>4</v>
      </c>
      <c r="DE3" s="18">
        <f t="shared" si="11"/>
        <v>4</v>
      </c>
      <c r="DF3" s="18">
        <f t="shared" si="11"/>
        <v>4</v>
      </c>
      <c r="DG3" s="18">
        <f t="shared" si="11"/>
        <v>4</v>
      </c>
      <c r="DH3" s="18">
        <f t="shared" si="11"/>
        <v>4</v>
      </c>
      <c r="DI3" s="18">
        <f t="shared" si="11"/>
        <v>4</v>
      </c>
      <c r="DJ3" s="18">
        <f t="shared" si="11"/>
        <v>4</v>
      </c>
      <c r="DK3" s="18">
        <f t="shared" si="11"/>
        <v>4</v>
      </c>
      <c r="DL3" s="18">
        <f t="shared" si="11"/>
        <v>4</v>
      </c>
      <c r="DM3" s="18">
        <f t="shared" si="11"/>
        <v>4</v>
      </c>
      <c r="DN3" s="18">
        <f t="shared" si="11"/>
        <v>4</v>
      </c>
      <c r="DO3" s="18">
        <f t="shared" si="11"/>
        <v>4</v>
      </c>
      <c r="DP3" s="18">
        <f t="shared" si="11"/>
        <v>4</v>
      </c>
      <c r="DQ3" s="18">
        <f t="shared" si="11"/>
        <v>4</v>
      </c>
      <c r="DR3" s="18">
        <f t="shared" si="11"/>
        <v>4</v>
      </c>
      <c r="DS3" s="18">
        <f t="shared" si="11"/>
        <v>4</v>
      </c>
      <c r="DT3" s="18">
        <f t="shared" si="11"/>
        <v>4</v>
      </c>
      <c r="DU3" s="18">
        <f t="shared" si="11"/>
        <v>4</v>
      </c>
      <c r="DV3" s="18">
        <f t="shared" si="11"/>
        <v>4</v>
      </c>
      <c r="DW3" s="18">
        <f t="shared" si="11"/>
        <v>4</v>
      </c>
      <c r="DX3" s="18">
        <f t="shared" si="11"/>
        <v>4</v>
      </c>
      <c r="DY3" s="18">
        <f t="shared" si="11"/>
        <v>4</v>
      </c>
      <c r="DZ3" s="18">
        <f t="shared" si="11"/>
        <v>4</v>
      </c>
      <c r="EA3" s="18">
        <f t="shared" si="11"/>
        <v>4</v>
      </c>
      <c r="EB3" s="18">
        <f t="shared" si="11"/>
        <v>4</v>
      </c>
      <c r="EC3" s="18">
        <f t="shared" si="11"/>
        <v>4</v>
      </c>
      <c r="ED3" s="18">
        <f t="shared" si="11"/>
        <v>4</v>
      </c>
      <c r="EE3" s="18">
        <f t="shared" si="11"/>
        <v>4</v>
      </c>
      <c r="EF3" s="18">
        <f t="shared" ref="EF3:GQ3" si="12">COUNTIFS(EF$19:EF$75,"=1",$C$19:$C$75,"A",$D$19:$D$75,"5.2",$E$19:$E$75,"Lomitas",$F$19:$F$75,"Medio")</f>
        <v>4</v>
      </c>
      <c r="EG3" s="18">
        <f t="shared" si="12"/>
        <v>4</v>
      </c>
      <c r="EH3" s="18">
        <f t="shared" si="12"/>
        <v>4</v>
      </c>
      <c r="EI3" s="18">
        <f t="shared" si="12"/>
        <v>4</v>
      </c>
      <c r="EJ3" s="18">
        <f t="shared" si="12"/>
        <v>4</v>
      </c>
      <c r="EK3" s="18">
        <f t="shared" si="12"/>
        <v>4</v>
      </c>
      <c r="EL3" s="18">
        <f t="shared" si="12"/>
        <v>4</v>
      </c>
      <c r="EM3" s="18">
        <f t="shared" si="12"/>
        <v>4</v>
      </c>
      <c r="EN3" s="18">
        <f t="shared" si="12"/>
        <v>4</v>
      </c>
      <c r="EO3" s="18">
        <f t="shared" si="12"/>
        <v>4</v>
      </c>
      <c r="EP3" s="18">
        <f t="shared" si="12"/>
        <v>4</v>
      </c>
      <c r="EQ3" s="18">
        <f t="shared" si="12"/>
        <v>4</v>
      </c>
      <c r="ER3" s="18">
        <f t="shared" si="12"/>
        <v>4</v>
      </c>
      <c r="ES3" s="18">
        <f t="shared" si="12"/>
        <v>4</v>
      </c>
      <c r="ET3" s="18">
        <f t="shared" si="12"/>
        <v>4</v>
      </c>
      <c r="EU3" s="18">
        <f t="shared" si="12"/>
        <v>4</v>
      </c>
      <c r="EV3" s="18">
        <f t="shared" si="12"/>
        <v>4</v>
      </c>
      <c r="EW3" s="18">
        <f t="shared" si="12"/>
        <v>4</v>
      </c>
      <c r="EX3" s="18">
        <f t="shared" si="12"/>
        <v>4</v>
      </c>
      <c r="EY3" s="18">
        <f t="shared" si="12"/>
        <v>4</v>
      </c>
      <c r="EZ3" s="18">
        <f t="shared" si="12"/>
        <v>4</v>
      </c>
      <c r="FA3" s="18">
        <f t="shared" si="12"/>
        <v>4</v>
      </c>
      <c r="FB3" s="18">
        <f t="shared" si="12"/>
        <v>4</v>
      </c>
      <c r="FC3" s="18">
        <f t="shared" si="12"/>
        <v>4</v>
      </c>
      <c r="FD3" s="18">
        <f t="shared" si="12"/>
        <v>4</v>
      </c>
      <c r="FE3" s="18">
        <f t="shared" si="12"/>
        <v>4</v>
      </c>
      <c r="FF3" s="18">
        <f t="shared" si="12"/>
        <v>4</v>
      </c>
      <c r="FG3" s="18">
        <f t="shared" si="12"/>
        <v>4</v>
      </c>
      <c r="FH3" s="18">
        <f t="shared" si="12"/>
        <v>4</v>
      </c>
      <c r="FI3" s="18">
        <f t="shared" si="12"/>
        <v>4</v>
      </c>
      <c r="FJ3" s="18">
        <f t="shared" si="12"/>
        <v>4</v>
      </c>
      <c r="FK3" s="18">
        <f t="shared" si="12"/>
        <v>4</v>
      </c>
      <c r="FL3" s="18">
        <f t="shared" si="12"/>
        <v>4</v>
      </c>
      <c r="FM3" s="18">
        <f t="shared" si="12"/>
        <v>4</v>
      </c>
      <c r="FN3" s="18">
        <f t="shared" si="12"/>
        <v>4</v>
      </c>
      <c r="FO3" s="18">
        <f t="shared" si="12"/>
        <v>4</v>
      </c>
      <c r="FP3" s="18">
        <f t="shared" si="12"/>
        <v>4</v>
      </c>
      <c r="FQ3" s="18">
        <f t="shared" si="12"/>
        <v>4</v>
      </c>
      <c r="FR3" s="18">
        <f t="shared" si="12"/>
        <v>4</v>
      </c>
      <c r="FS3" s="18">
        <f t="shared" si="12"/>
        <v>4</v>
      </c>
      <c r="FT3" s="18">
        <f t="shared" si="12"/>
        <v>4</v>
      </c>
      <c r="FU3" s="18">
        <f t="shared" si="12"/>
        <v>4</v>
      </c>
      <c r="FV3" s="18">
        <f t="shared" si="12"/>
        <v>4</v>
      </c>
      <c r="FW3" s="18">
        <f t="shared" si="12"/>
        <v>4</v>
      </c>
      <c r="FX3" s="18">
        <f t="shared" si="12"/>
        <v>4</v>
      </c>
      <c r="FY3" s="18">
        <f t="shared" si="12"/>
        <v>4</v>
      </c>
      <c r="FZ3" s="18">
        <f t="shared" si="12"/>
        <v>4</v>
      </c>
      <c r="GA3" s="18">
        <f t="shared" si="12"/>
        <v>4</v>
      </c>
      <c r="GB3" s="18">
        <f t="shared" si="12"/>
        <v>4</v>
      </c>
      <c r="GC3" s="18">
        <f t="shared" si="12"/>
        <v>4</v>
      </c>
      <c r="GD3" s="18">
        <f t="shared" si="12"/>
        <v>4</v>
      </c>
      <c r="GE3" s="18">
        <f t="shared" si="12"/>
        <v>4</v>
      </c>
      <c r="GF3" s="18">
        <f t="shared" si="12"/>
        <v>4</v>
      </c>
      <c r="GG3" s="18">
        <f t="shared" si="12"/>
        <v>4</v>
      </c>
      <c r="GH3" s="18">
        <f t="shared" si="12"/>
        <v>4</v>
      </c>
      <c r="GI3" s="18">
        <f t="shared" si="12"/>
        <v>4</v>
      </c>
      <c r="GJ3" s="18">
        <f t="shared" si="12"/>
        <v>4</v>
      </c>
      <c r="GK3" s="18">
        <f t="shared" si="12"/>
        <v>4</v>
      </c>
      <c r="GL3" s="18">
        <f t="shared" si="12"/>
        <v>4</v>
      </c>
      <c r="GM3" s="18">
        <f t="shared" si="12"/>
        <v>4</v>
      </c>
      <c r="GN3" s="18">
        <f t="shared" si="12"/>
        <v>4</v>
      </c>
      <c r="GO3" s="18">
        <f t="shared" si="12"/>
        <v>4</v>
      </c>
      <c r="GP3" s="18">
        <f t="shared" si="12"/>
        <v>4</v>
      </c>
      <c r="GQ3" s="18">
        <f t="shared" si="12"/>
        <v>4</v>
      </c>
      <c r="GR3" s="18">
        <f t="shared" ref="GR3:HX3" si="13">COUNTIFS(GR$19:GR$75,"=1",$C$19:$C$75,"A",$D$19:$D$75,"5.2",$E$19:$E$75,"Lomitas",$F$19:$F$75,"Medio")</f>
        <v>4</v>
      </c>
      <c r="GS3" s="18">
        <f t="shared" si="13"/>
        <v>4</v>
      </c>
      <c r="GT3" s="18">
        <f t="shared" si="13"/>
        <v>4</v>
      </c>
      <c r="GU3" s="18">
        <f t="shared" si="13"/>
        <v>4</v>
      </c>
      <c r="GV3" s="18">
        <f t="shared" si="13"/>
        <v>4</v>
      </c>
      <c r="GW3" s="18">
        <f t="shared" si="13"/>
        <v>4</v>
      </c>
      <c r="GX3" s="18">
        <f t="shared" si="13"/>
        <v>4</v>
      </c>
      <c r="GY3" s="18">
        <f t="shared" si="13"/>
        <v>4</v>
      </c>
      <c r="GZ3" s="18">
        <f t="shared" si="13"/>
        <v>4</v>
      </c>
      <c r="HA3" s="18">
        <f t="shared" si="13"/>
        <v>4</v>
      </c>
      <c r="HB3" s="18">
        <f t="shared" si="13"/>
        <v>4</v>
      </c>
      <c r="HC3" s="18">
        <f t="shared" si="13"/>
        <v>4</v>
      </c>
      <c r="HD3" s="18">
        <f t="shared" si="13"/>
        <v>4</v>
      </c>
      <c r="HE3" s="18">
        <f t="shared" si="13"/>
        <v>4</v>
      </c>
      <c r="HF3" s="18">
        <f t="shared" si="13"/>
        <v>4</v>
      </c>
      <c r="HG3" s="18">
        <f t="shared" si="13"/>
        <v>4</v>
      </c>
      <c r="HH3" s="18">
        <f t="shared" si="13"/>
        <v>4</v>
      </c>
      <c r="HI3" s="18">
        <f t="shared" si="13"/>
        <v>4</v>
      </c>
      <c r="HJ3" s="18">
        <f t="shared" si="13"/>
        <v>4</v>
      </c>
      <c r="HK3" s="18">
        <f t="shared" si="13"/>
        <v>4</v>
      </c>
      <c r="HL3" s="18">
        <f t="shared" si="13"/>
        <v>4</v>
      </c>
      <c r="HM3" s="18">
        <f t="shared" si="13"/>
        <v>4</v>
      </c>
      <c r="HN3" s="18">
        <f t="shared" si="13"/>
        <v>4</v>
      </c>
      <c r="HO3" s="18">
        <f t="shared" si="13"/>
        <v>4</v>
      </c>
      <c r="HP3" s="18">
        <f t="shared" si="13"/>
        <v>4</v>
      </c>
      <c r="HQ3" s="18">
        <f t="shared" si="13"/>
        <v>4</v>
      </c>
      <c r="HR3" s="18">
        <f t="shared" si="13"/>
        <v>4</v>
      </c>
      <c r="HS3" s="18">
        <f t="shared" si="13"/>
        <v>4</v>
      </c>
      <c r="HT3" s="18">
        <f t="shared" si="13"/>
        <v>4</v>
      </c>
      <c r="HU3" s="18">
        <f t="shared" si="13"/>
        <v>4</v>
      </c>
      <c r="HV3" s="18">
        <f t="shared" si="13"/>
        <v>4</v>
      </c>
      <c r="HW3" s="18">
        <f t="shared" si="13"/>
        <v>4</v>
      </c>
      <c r="HX3" s="18">
        <f t="shared" si="13"/>
        <v>4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8</v>
      </c>
      <c r="BB4" s="18">
        <f t="shared" si="15"/>
        <v>8</v>
      </c>
      <c r="BC4" s="18">
        <f t="shared" si="15"/>
        <v>8</v>
      </c>
      <c r="BD4" s="18">
        <f t="shared" si="15"/>
        <v>8</v>
      </c>
      <c r="BE4" s="18">
        <f t="shared" si="15"/>
        <v>8</v>
      </c>
      <c r="BF4" s="18">
        <f t="shared" si="15"/>
        <v>8</v>
      </c>
      <c r="BG4" s="18">
        <f t="shared" si="15"/>
        <v>8</v>
      </c>
      <c r="BH4" s="18">
        <f t="shared" si="15"/>
        <v>8</v>
      </c>
      <c r="BI4" s="18">
        <f t="shared" si="15"/>
        <v>8</v>
      </c>
      <c r="BJ4" s="18">
        <f t="shared" si="15"/>
        <v>8</v>
      </c>
      <c r="BK4" s="18">
        <f t="shared" si="15"/>
        <v>8</v>
      </c>
      <c r="BL4" s="18">
        <f t="shared" si="15"/>
        <v>9</v>
      </c>
      <c r="BM4" s="18">
        <f t="shared" si="15"/>
        <v>9</v>
      </c>
      <c r="BN4" s="18">
        <f t="shared" si="15"/>
        <v>9</v>
      </c>
      <c r="BO4" s="18">
        <f t="shared" si="15"/>
        <v>9</v>
      </c>
      <c r="BP4" s="18">
        <f t="shared" si="15"/>
        <v>9</v>
      </c>
      <c r="BQ4" s="18">
        <f t="shared" si="15"/>
        <v>9</v>
      </c>
      <c r="BR4" s="18">
        <f t="shared" si="15"/>
        <v>9</v>
      </c>
      <c r="BS4" s="18">
        <f t="shared" si="15"/>
        <v>9</v>
      </c>
      <c r="BT4" s="18">
        <f t="shared" ref="BT4:EE4" si="16">COUNTIFS(BT$19:BT$75,"=1",$C$19:$C$75,"A",$D$19:$D$75,"5.2",$E$19:$E$75,"Lomitas",$F$19:$F$75,"Mar")</f>
        <v>9</v>
      </c>
      <c r="BU4" s="18">
        <f t="shared" si="16"/>
        <v>9</v>
      </c>
      <c r="BV4" s="18">
        <f t="shared" si="16"/>
        <v>9</v>
      </c>
      <c r="BW4" s="18">
        <f t="shared" si="16"/>
        <v>9</v>
      </c>
      <c r="BX4" s="18">
        <f t="shared" si="16"/>
        <v>9</v>
      </c>
      <c r="BY4" s="18">
        <f t="shared" si="16"/>
        <v>8</v>
      </c>
      <c r="BZ4" s="18">
        <f t="shared" si="16"/>
        <v>8</v>
      </c>
      <c r="CA4" s="18">
        <f t="shared" si="16"/>
        <v>8</v>
      </c>
      <c r="CB4" s="18">
        <f t="shared" si="16"/>
        <v>8</v>
      </c>
      <c r="CC4" s="18">
        <f t="shared" si="16"/>
        <v>8</v>
      </c>
      <c r="CD4" s="18">
        <f t="shared" si="16"/>
        <v>8</v>
      </c>
      <c r="CE4" s="18">
        <f t="shared" si="16"/>
        <v>8</v>
      </c>
      <c r="CF4" s="18">
        <f t="shared" si="16"/>
        <v>8</v>
      </c>
      <c r="CG4" s="18">
        <f t="shared" si="16"/>
        <v>8</v>
      </c>
      <c r="CH4" s="18">
        <f t="shared" si="16"/>
        <v>8</v>
      </c>
      <c r="CI4" s="18">
        <f t="shared" si="16"/>
        <v>8</v>
      </c>
      <c r="CJ4" s="18">
        <f t="shared" si="16"/>
        <v>9</v>
      </c>
      <c r="CK4" s="18">
        <f t="shared" si="16"/>
        <v>9</v>
      </c>
      <c r="CL4" s="18">
        <f t="shared" si="16"/>
        <v>9</v>
      </c>
      <c r="CM4" s="18">
        <f t="shared" si="16"/>
        <v>9</v>
      </c>
      <c r="CN4" s="18">
        <f t="shared" si="16"/>
        <v>9</v>
      </c>
      <c r="CO4" s="18">
        <f t="shared" si="16"/>
        <v>9</v>
      </c>
      <c r="CP4" s="18">
        <f t="shared" si="16"/>
        <v>9</v>
      </c>
      <c r="CQ4" s="18">
        <f t="shared" si="16"/>
        <v>9</v>
      </c>
      <c r="CR4" s="18">
        <f t="shared" si="16"/>
        <v>9</v>
      </c>
      <c r="CS4" s="18">
        <f t="shared" si="16"/>
        <v>9</v>
      </c>
      <c r="CT4" s="18">
        <f t="shared" si="16"/>
        <v>9</v>
      </c>
      <c r="CU4" s="18">
        <f t="shared" si="16"/>
        <v>9</v>
      </c>
      <c r="CV4" s="18">
        <f t="shared" si="16"/>
        <v>9</v>
      </c>
      <c r="CW4" s="18">
        <f t="shared" si="16"/>
        <v>8</v>
      </c>
      <c r="CX4" s="18">
        <f t="shared" si="16"/>
        <v>8</v>
      </c>
      <c r="CY4" s="18">
        <f t="shared" si="16"/>
        <v>8</v>
      </c>
      <c r="CZ4" s="18">
        <f t="shared" si="16"/>
        <v>8</v>
      </c>
      <c r="DA4" s="18">
        <f t="shared" si="16"/>
        <v>8</v>
      </c>
      <c r="DB4" s="18">
        <f t="shared" si="16"/>
        <v>8</v>
      </c>
      <c r="DC4" s="18">
        <f t="shared" si="16"/>
        <v>8</v>
      </c>
      <c r="DD4" s="18">
        <f t="shared" si="16"/>
        <v>8</v>
      </c>
      <c r="DE4" s="18">
        <f t="shared" si="16"/>
        <v>8</v>
      </c>
      <c r="DF4" s="18">
        <f t="shared" si="16"/>
        <v>8</v>
      </c>
      <c r="DG4" s="18">
        <f t="shared" si="16"/>
        <v>8</v>
      </c>
      <c r="DH4" s="18">
        <f t="shared" si="16"/>
        <v>9</v>
      </c>
      <c r="DI4" s="18">
        <f t="shared" si="16"/>
        <v>9</v>
      </c>
      <c r="DJ4" s="18">
        <f t="shared" si="16"/>
        <v>9</v>
      </c>
      <c r="DK4" s="18">
        <f t="shared" si="16"/>
        <v>9</v>
      </c>
      <c r="DL4" s="18">
        <f t="shared" si="16"/>
        <v>9</v>
      </c>
      <c r="DM4" s="18">
        <f t="shared" si="16"/>
        <v>9</v>
      </c>
      <c r="DN4" s="18">
        <f t="shared" si="16"/>
        <v>9</v>
      </c>
      <c r="DO4" s="18">
        <f t="shared" si="16"/>
        <v>9</v>
      </c>
      <c r="DP4" s="18">
        <f t="shared" si="16"/>
        <v>9</v>
      </c>
      <c r="DQ4" s="18">
        <f t="shared" si="16"/>
        <v>9</v>
      </c>
      <c r="DR4" s="18">
        <f t="shared" si="16"/>
        <v>9</v>
      </c>
      <c r="DS4" s="18">
        <f t="shared" si="16"/>
        <v>9</v>
      </c>
      <c r="DT4" s="18">
        <f t="shared" si="16"/>
        <v>9</v>
      </c>
      <c r="DU4" s="18">
        <f t="shared" si="16"/>
        <v>8</v>
      </c>
      <c r="DV4" s="18">
        <f t="shared" si="16"/>
        <v>8</v>
      </c>
      <c r="DW4" s="18">
        <f t="shared" si="16"/>
        <v>8</v>
      </c>
      <c r="DX4" s="18">
        <f t="shared" si="16"/>
        <v>8</v>
      </c>
      <c r="DY4" s="18">
        <f t="shared" si="16"/>
        <v>8</v>
      </c>
      <c r="DZ4" s="18">
        <f t="shared" si="16"/>
        <v>8</v>
      </c>
      <c r="EA4" s="18">
        <f t="shared" si="16"/>
        <v>8</v>
      </c>
      <c r="EB4" s="18">
        <f t="shared" si="16"/>
        <v>8</v>
      </c>
      <c r="EC4" s="18">
        <f t="shared" si="16"/>
        <v>8</v>
      </c>
      <c r="ED4" s="18">
        <f t="shared" si="16"/>
        <v>8</v>
      </c>
      <c r="EE4" s="18">
        <f t="shared" si="16"/>
        <v>8</v>
      </c>
      <c r="EF4" s="18">
        <f t="shared" ref="EF4:GQ4" si="17">COUNTIFS(EF$19:EF$75,"=1",$C$19:$C$75,"A",$D$19:$D$75,"5.2",$E$19:$E$75,"Lomitas",$F$19:$F$75,"Mar")</f>
        <v>9</v>
      </c>
      <c r="EG4" s="18">
        <f t="shared" si="17"/>
        <v>9</v>
      </c>
      <c r="EH4" s="18">
        <f t="shared" si="17"/>
        <v>9</v>
      </c>
      <c r="EI4" s="18">
        <f t="shared" si="17"/>
        <v>9</v>
      </c>
      <c r="EJ4" s="18">
        <f t="shared" si="17"/>
        <v>9</v>
      </c>
      <c r="EK4" s="18">
        <f t="shared" si="17"/>
        <v>9</v>
      </c>
      <c r="EL4" s="18">
        <f t="shared" si="17"/>
        <v>9</v>
      </c>
      <c r="EM4" s="18">
        <f t="shared" si="17"/>
        <v>9</v>
      </c>
      <c r="EN4" s="18">
        <f t="shared" si="17"/>
        <v>9</v>
      </c>
      <c r="EO4" s="18">
        <f t="shared" si="17"/>
        <v>9</v>
      </c>
      <c r="EP4" s="18">
        <f t="shared" si="17"/>
        <v>9</v>
      </c>
      <c r="EQ4" s="18">
        <f t="shared" si="17"/>
        <v>9</v>
      </c>
      <c r="ER4" s="18">
        <f t="shared" si="17"/>
        <v>9</v>
      </c>
      <c r="ES4" s="18">
        <f t="shared" si="17"/>
        <v>8</v>
      </c>
      <c r="ET4" s="18">
        <f t="shared" si="17"/>
        <v>8</v>
      </c>
      <c r="EU4" s="18">
        <f t="shared" si="17"/>
        <v>8</v>
      </c>
      <c r="EV4" s="18">
        <f t="shared" si="17"/>
        <v>8</v>
      </c>
      <c r="EW4" s="18">
        <f t="shared" si="17"/>
        <v>8</v>
      </c>
      <c r="EX4" s="18">
        <f t="shared" si="17"/>
        <v>8</v>
      </c>
      <c r="EY4" s="18">
        <f t="shared" si="17"/>
        <v>8</v>
      </c>
      <c r="EZ4" s="18">
        <f t="shared" si="17"/>
        <v>8</v>
      </c>
      <c r="FA4" s="18">
        <f t="shared" si="17"/>
        <v>8</v>
      </c>
      <c r="FB4" s="18">
        <f t="shared" si="17"/>
        <v>8</v>
      </c>
      <c r="FC4" s="18">
        <f t="shared" si="17"/>
        <v>8</v>
      </c>
      <c r="FD4" s="18">
        <f t="shared" si="17"/>
        <v>9</v>
      </c>
      <c r="FE4" s="18">
        <f t="shared" si="17"/>
        <v>9</v>
      </c>
      <c r="FF4" s="18">
        <f t="shared" si="17"/>
        <v>9</v>
      </c>
      <c r="FG4" s="18">
        <f t="shared" si="17"/>
        <v>9</v>
      </c>
      <c r="FH4" s="18">
        <f t="shared" si="17"/>
        <v>9</v>
      </c>
      <c r="FI4" s="18">
        <f t="shared" si="17"/>
        <v>9</v>
      </c>
      <c r="FJ4" s="18">
        <f t="shared" si="17"/>
        <v>9</v>
      </c>
      <c r="FK4" s="18">
        <f t="shared" si="17"/>
        <v>9</v>
      </c>
      <c r="FL4" s="18">
        <f t="shared" si="17"/>
        <v>9</v>
      </c>
      <c r="FM4" s="18">
        <f t="shared" si="17"/>
        <v>9</v>
      </c>
      <c r="FN4" s="18">
        <f t="shared" si="17"/>
        <v>9</v>
      </c>
      <c r="FO4" s="18">
        <f t="shared" si="17"/>
        <v>9</v>
      </c>
      <c r="FP4" s="18">
        <f t="shared" si="17"/>
        <v>9</v>
      </c>
      <c r="FQ4" s="18">
        <f t="shared" si="17"/>
        <v>8</v>
      </c>
      <c r="FR4" s="18">
        <f t="shared" si="17"/>
        <v>8</v>
      </c>
      <c r="FS4" s="18">
        <f t="shared" si="17"/>
        <v>8</v>
      </c>
      <c r="FT4" s="18">
        <f t="shared" si="17"/>
        <v>8</v>
      </c>
      <c r="FU4" s="18">
        <f t="shared" si="17"/>
        <v>8</v>
      </c>
      <c r="FV4" s="18">
        <f t="shared" si="17"/>
        <v>8</v>
      </c>
      <c r="FW4" s="18">
        <f t="shared" si="17"/>
        <v>8</v>
      </c>
      <c r="FX4" s="18">
        <f t="shared" si="17"/>
        <v>8</v>
      </c>
      <c r="FY4" s="18">
        <f t="shared" si="17"/>
        <v>8</v>
      </c>
      <c r="FZ4" s="18">
        <f t="shared" si="17"/>
        <v>8</v>
      </c>
      <c r="GA4" s="18">
        <f t="shared" si="17"/>
        <v>8</v>
      </c>
      <c r="GB4" s="18">
        <f t="shared" si="17"/>
        <v>9</v>
      </c>
      <c r="GC4" s="18">
        <f t="shared" si="17"/>
        <v>9</v>
      </c>
      <c r="GD4" s="18">
        <f t="shared" si="17"/>
        <v>9</v>
      </c>
      <c r="GE4" s="18">
        <f t="shared" si="17"/>
        <v>9</v>
      </c>
      <c r="GF4" s="18">
        <f t="shared" si="17"/>
        <v>9</v>
      </c>
      <c r="GG4" s="18">
        <f t="shared" si="17"/>
        <v>9</v>
      </c>
      <c r="GH4" s="18">
        <f t="shared" si="17"/>
        <v>9</v>
      </c>
      <c r="GI4" s="18">
        <f t="shared" si="17"/>
        <v>9</v>
      </c>
      <c r="GJ4" s="18">
        <f t="shared" si="17"/>
        <v>9</v>
      </c>
      <c r="GK4" s="18">
        <f t="shared" si="17"/>
        <v>9</v>
      </c>
      <c r="GL4" s="18">
        <f t="shared" si="17"/>
        <v>9</v>
      </c>
      <c r="GM4" s="18">
        <f t="shared" si="17"/>
        <v>9</v>
      </c>
      <c r="GN4" s="18">
        <f t="shared" si="17"/>
        <v>9</v>
      </c>
      <c r="GO4" s="18">
        <f t="shared" si="17"/>
        <v>8</v>
      </c>
      <c r="GP4" s="18">
        <f t="shared" si="17"/>
        <v>8</v>
      </c>
      <c r="GQ4" s="18">
        <f t="shared" si="17"/>
        <v>8</v>
      </c>
      <c r="GR4" s="18">
        <f t="shared" ref="GR4:HX4" si="18">COUNTIFS(GR$19:GR$75,"=1",$C$19:$C$75,"A",$D$19:$D$75,"5.2",$E$19:$E$75,"Lomitas",$F$19:$F$75,"Mar")</f>
        <v>8</v>
      </c>
      <c r="GS4" s="18">
        <f t="shared" si="18"/>
        <v>8</v>
      </c>
      <c r="GT4" s="18">
        <f t="shared" si="18"/>
        <v>8</v>
      </c>
      <c r="GU4" s="18">
        <f t="shared" si="18"/>
        <v>8</v>
      </c>
      <c r="GV4" s="18">
        <f t="shared" si="18"/>
        <v>8</v>
      </c>
      <c r="GW4" s="18">
        <f t="shared" si="18"/>
        <v>8</v>
      </c>
      <c r="GX4" s="18">
        <f t="shared" si="18"/>
        <v>8</v>
      </c>
      <c r="GY4" s="18">
        <f t="shared" si="18"/>
        <v>8</v>
      </c>
      <c r="GZ4" s="18">
        <f t="shared" si="18"/>
        <v>9</v>
      </c>
      <c r="HA4" s="18">
        <f t="shared" si="18"/>
        <v>9</v>
      </c>
      <c r="HB4" s="18">
        <f t="shared" si="18"/>
        <v>9</v>
      </c>
      <c r="HC4" s="18">
        <f t="shared" si="18"/>
        <v>9</v>
      </c>
      <c r="HD4" s="18">
        <f t="shared" si="18"/>
        <v>9</v>
      </c>
      <c r="HE4" s="18">
        <f t="shared" si="18"/>
        <v>9</v>
      </c>
      <c r="HF4" s="18">
        <f t="shared" si="18"/>
        <v>9</v>
      </c>
      <c r="HG4" s="18">
        <f t="shared" si="18"/>
        <v>9</v>
      </c>
      <c r="HH4" s="18">
        <f t="shared" si="18"/>
        <v>9</v>
      </c>
      <c r="HI4" s="18">
        <f t="shared" si="18"/>
        <v>9</v>
      </c>
      <c r="HJ4" s="18">
        <f t="shared" si="18"/>
        <v>9</v>
      </c>
      <c r="HK4" s="18">
        <f t="shared" si="18"/>
        <v>9</v>
      </c>
      <c r="HL4" s="18">
        <f t="shared" si="18"/>
        <v>9</v>
      </c>
      <c r="HM4" s="18">
        <f t="shared" si="18"/>
        <v>8</v>
      </c>
      <c r="HN4" s="18">
        <f t="shared" si="18"/>
        <v>8</v>
      </c>
      <c r="HO4" s="18">
        <f t="shared" si="18"/>
        <v>8</v>
      </c>
      <c r="HP4" s="18">
        <f t="shared" si="18"/>
        <v>8</v>
      </c>
      <c r="HQ4" s="18">
        <f t="shared" si="18"/>
        <v>8</v>
      </c>
      <c r="HR4" s="18">
        <f t="shared" si="18"/>
        <v>8</v>
      </c>
      <c r="HS4" s="18">
        <f t="shared" si="18"/>
        <v>8</v>
      </c>
      <c r="HT4" s="18">
        <f t="shared" si="18"/>
        <v>8</v>
      </c>
      <c r="HU4" s="18">
        <f t="shared" si="18"/>
        <v>8</v>
      </c>
      <c r="HV4" s="18">
        <f t="shared" si="18"/>
        <v>8</v>
      </c>
      <c r="HW4" s="18">
        <f t="shared" si="18"/>
        <v>8</v>
      </c>
      <c r="HX4" s="18">
        <f t="shared" si="18"/>
        <v>9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1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10</v>
      </c>
      <c r="BB10" s="18">
        <f t="shared" si="40"/>
        <v>10</v>
      </c>
      <c r="BC10" s="18">
        <f t="shared" si="40"/>
        <v>10</v>
      </c>
      <c r="BD10" s="18">
        <f t="shared" si="40"/>
        <v>10</v>
      </c>
      <c r="BE10" s="18">
        <f t="shared" si="40"/>
        <v>10</v>
      </c>
      <c r="BF10" s="18">
        <f t="shared" si="40"/>
        <v>10</v>
      </c>
      <c r="BG10" s="18">
        <f t="shared" si="40"/>
        <v>10</v>
      </c>
      <c r="BH10" s="18">
        <f t="shared" si="40"/>
        <v>10</v>
      </c>
      <c r="BI10" s="18">
        <f t="shared" si="40"/>
        <v>10</v>
      </c>
      <c r="BJ10" s="18">
        <f t="shared" si="40"/>
        <v>10</v>
      </c>
      <c r="BK10" s="18">
        <f t="shared" si="40"/>
        <v>10</v>
      </c>
      <c r="BL10" s="18">
        <f t="shared" si="40"/>
        <v>10</v>
      </c>
      <c r="BM10" s="18">
        <f t="shared" si="40"/>
        <v>10</v>
      </c>
      <c r="BN10" s="18">
        <f t="shared" si="40"/>
        <v>10</v>
      </c>
      <c r="BO10" s="18">
        <f t="shared" si="40"/>
        <v>10</v>
      </c>
      <c r="BP10" s="18">
        <f t="shared" si="40"/>
        <v>10</v>
      </c>
      <c r="BQ10" s="18">
        <f t="shared" si="40"/>
        <v>10</v>
      </c>
      <c r="BR10" s="18">
        <f t="shared" si="40"/>
        <v>10</v>
      </c>
      <c r="BS10" s="18">
        <f t="shared" si="40"/>
        <v>10</v>
      </c>
      <c r="BT10" s="18">
        <f t="shared" ref="BT10:EE10" si="41">COUNTIFS(BT$19:BT$75,"=1",$C$19:$C$75,"B",$D$19:$D$75,"5.2",$E$19:$E$75,"Lomitas",$F$19:$F$75,"Mar")</f>
        <v>10</v>
      </c>
      <c r="BU10" s="18">
        <f t="shared" si="41"/>
        <v>10</v>
      </c>
      <c r="BV10" s="18">
        <f t="shared" si="41"/>
        <v>10</v>
      </c>
      <c r="BW10" s="18">
        <f t="shared" si="41"/>
        <v>10</v>
      </c>
      <c r="BX10" s="18">
        <f t="shared" si="41"/>
        <v>10</v>
      </c>
      <c r="BY10" s="18">
        <f t="shared" si="41"/>
        <v>10</v>
      </c>
      <c r="BZ10" s="18">
        <f t="shared" si="41"/>
        <v>10</v>
      </c>
      <c r="CA10" s="18">
        <f t="shared" si="41"/>
        <v>10</v>
      </c>
      <c r="CB10" s="18">
        <f t="shared" si="41"/>
        <v>10</v>
      </c>
      <c r="CC10" s="18">
        <f t="shared" si="41"/>
        <v>10</v>
      </c>
      <c r="CD10" s="18">
        <f t="shared" si="41"/>
        <v>10</v>
      </c>
      <c r="CE10" s="18">
        <f t="shared" si="41"/>
        <v>10</v>
      </c>
      <c r="CF10" s="18">
        <f t="shared" si="41"/>
        <v>10</v>
      </c>
      <c r="CG10" s="18">
        <f t="shared" si="41"/>
        <v>10</v>
      </c>
      <c r="CH10" s="18">
        <f t="shared" si="41"/>
        <v>10</v>
      </c>
      <c r="CI10" s="18">
        <f t="shared" si="41"/>
        <v>10</v>
      </c>
      <c r="CJ10" s="18">
        <f t="shared" si="41"/>
        <v>10</v>
      </c>
      <c r="CK10" s="18">
        <f t="shared" si="41"/>
        <v>10</v>
      </c>
      <c r="CL10" s="18">
        <f t="shared" si="41"/>
        <v>10</v>
      </c>
      <c r="CM10" s="18">
        <f t="shared" si="41"/>
        <v>10</v>
      </c>
      <c r="CN10" s="18">
        <f t="shared" si="41"/>
        <v>10</v>
      </c>
      <c r="CO10" s="18">
        <f t="shared" si="41"/>
        <v>10</v>
      </c>
      <c r="CP10" s="18">
        <f t="shared" si="41"/>
        <v>10</v>
      </c>
      <c r="CQ10" s="18">
        <f t="shared" si="41"/>
        <v>10</v>
      </c>
      <c r="CR10" s="18">
        <f t="shared" si="41"/>
        <v>10</v>
      </c>
      <c r="CS10" s="18">
        <f t="shared" si="41"/>
        <v>10</v>
      </c>
      <c r="CT10" s="18">
        <f t="shared" si="41"/>
        <v>10</v>
      </c>
      <c r="CU10" s="18">
        <f t="shared" si="41"/>
        <v>10</v>
      </c>
      <c r="CV10" s="18">
        <f t="shared" si="41"/>
        <v>10</v>
      </c>
      <c r="CW10" s="18">
        <f t="shared" si="41"/>
        <v>10</v>
      </c>
      <c r="CX10" s="18">
        <f t="shared" si="41"/>
        <v>10</v>
      </c>
      <c r="CY10" s="18">
        <f t="shared" si="41"/>
        <v>10</v>
      </c>
      <c r="CZ10" s="18">
        <f t="shared" si="41"/>
        <v>10</v>
      </c>
      <c r="DA10" s="18">
        <f t="shared" si="41"/>
        <v>10</v>
      </c>
      <c r="DB10" s="18">
        <f t="shared" si="41"/>
        <v>10</v>
      </c>
      <c r="DC10" s="18">
        <f t="shared" si="41"/>
        <v>10</v>
      </c>
      <c r="DD10" s="18">
        <f t="shared" si="41"/>
        <v>10</v>
      </c>
      <c r="DE10" s="18">
        <f t="shared" si="41"/>
        <v>10</v>
      </c>
      <c r="DF10" s="18">
        <f t="shared" si="41"/>
        <v>10</v>
      </c>
      <c r="DG10" s="18">
        <f t="shared" si="41"/>
        <v>10</v>
      </c>
      <c r="DH10" s="18">
        <f t="shared" si="41"/>
        <v>10</v>
      </c>
      <c r="DI10" s="18">
        <f t="shared" si="41"/>
        <v>10</v>
      </c>
      <c r="DJ10" s="18">
        <f t="shared" si="41"/>
        <v>10</v>
      </c>
      <c r="DK10" s="18">
        <f t="shared" si="41"/>
        <v>10</v>
      </c>
      <c r="DL10" s="18">
        <f t="shared" si="41"/>
        <v>10</v>
      </c>
      <c r="DM10" s="18">
        <f t="shared" si="41"/>
        <v>10</v>
      </c>
      <c r="DN10" s="18">
        <f t="shared" si="41"/>
        <v>10</v>
      </c>
      <c r="DO10" s="18">
        <f t="shared" si="41"/>
        <v>10</v>
      </c>
      <c r="DP10" s="18">
        <f t="shared" si="41"/>
        <v>10</v>
      </c>
      <c r="DQ10" s="18">
        <f t="shared" si="41"/>
        <v>10</v>
      </c>
      <c r="DR10" s="18">
        <f t="shared" si="41"/>
        <v>10</v>
      </c>
      <c r="DS10" s="18">
        <f t="shared" si="41"/>
        <v>10</v>
      </c>
      <c r="DT10" s="18">
        <f t="shared" si="41"/>
        <v>10</v>
      </c>
      <c r="DU10" s="18">
        <f t="shared" si="41"/>
        <v>10</v>
      </c>
      <c r="DV10" s="18">
        <f t="shared" si="41"/>
        <v>10</v>
      </c>
      <c r="DW10" s="18">
        <f t="shared" si="41"/>
        <v>10</v>
      </c>
      <c r="DX10" s="18">
        <f t="shared" si="41"/>
        <v>10</v>
      </c>
      <c r="DY10" s="18">
        <f t="shared" si="41"/>
        <v>10</v>
      </c>
      <c r="DZ10" s="18">
        <f t="shared" si="41"/>
        <v>10</v>
      </c>
      <c r="EA10" s="18">
        <f t="shared" si="41"/>
        <v>10</v>
      </c>
      <c r="EB10" s="18">
        <f t="shared" si="41"/>
        <v>10</v>
      </c>
      <c r="EC10" s="18">
        <f t="shared" si="41"/>
        <v>10</v>
      </c>
      <c r="ED10" s="18">
        <f t="shared" si="41"/>
        <v>10</v>
      </c>
      <c r="EE10" s="18">
        <f t="shared" si="41"/>
        <v>10</v>
      </c>
      <c r="EF10" s="18">
        <f t="shared" ref="EF10:GQ10" si="42">COUNTIFS(EF$19:EF$75,"=1",$C$19:$C$75,"B",$D$19:$D$75,"5.2",$E$19:$E$75,"Lomitas",$F$19:$F$75,"Mar")</f>
        <v>10</v>
      </c>
      <c r="EG10" s="18">
        <f t="shared" si="42"/>
        <v>10</v>
      </c>
      <c r="EH10" s="18">
        <f t="shared" si="42"/>
        <v>10</v>
      </c>
      <c r="EI10" s="18">
        <f t="shared" si="42"/>
        <v>10</v>
      </c>
      <c r="EJ10" s="18">
        <f t="shared" si="42"/>
        <v>10</v>
      </c>
      <c r="EK10" s="18">
        <f t="shared" si="42"/>
        <v>10</v>
      </c>
      <c r="EL10" s="18">
        <f t="shared" si="42"/>
        <v>10</v>
      </c>
      <c r="EM10" s="18">
        <f t="shared" si="42"/>
        <v>10</v>
      </c>
      <c r="EN10" s="18">
        <f t="shared" si="42"/>
        <v>10</v>
      </c>
      <c r="EO10" s="18">
        <f t="shared" si="42"/>
        <v>10</v>
      </c>
      <c r="EP10" s="18">
        <f t="shared" si="42"/>
        <v>10</v>
      </c>
      <c r="EQ10" s="18">
        <f t="shared" si="42"/>
        <v>10</v>
      </c>
      <c r="ER10" s="18">
        <f t="shared" si="42"/>
        <v>10</v>
      </c>
      <c r="ES10" s="18">
        <f t="shared" si="42"/>
        <v>10</v>
      </c>
      <c r="ET10" s="18">
        <f t="shared" si="42"/>
        <v>10</v>
      </c>
      <c r="EU10" s="18">
        <f t="shared" si="42"/>
        <v>10</v>
      </c>
      <c r="EV10" s="18">
        <f t="shared" si="42"/>
        <v>10</v>
      </c>
      <c r="EW10" s="18">
        <f t="shared" si="42"/>
        <v>10</v>
      </c>
      <c r="EX10" s="18">
        <f t="shared" si="42"/>
        <v>10</v>
      </c>
      <c r="EY10" s="18">
        <f t="shared" si="42"/>
        <v>10</v>
      </c>
      <c r="EZ10" s="18">
        <f t="shared" si="42"/>
        <v>10</v>
      </c>
      <c r="FA10" s="18">
        <f t="shared" si="42"/>
        <v>10</v>
      </c>
      <c r="FB10" s="18">
        <f t="shared" si="42"/>
        <v>10</v>
      </c>
      <c r="FC10" s="18">
        <f t="shared" si="42"/>
        <v>10</v>
      </c>
      <c r="FD10" s="18">
        <f t="shared" si="42"/>
        <v>10</v>
      </c>
      <c r="FE10" s="18">
        <f t="shared" si="42"/>
        <v>10</v>
      </c>
      <c r="FF10" s="18">
        <f t="shared" si="42"/>
        <v>10</v>
      </c>
      <c r="FG10" s="18">
        <f t="shared" si="42"/>
        <v>10</v>
      </c>
      <c r="FH10" s="18">
        <f t="shared" si="42"/>
        <v>10</v>
      </c>
      <c r="FI10" s="18">
        <f t="shared" si="42"/>
        <v>10</v>
      </c>
      <c r="FJ10" s="18">
        <f t="shared" si="42"/>
        <v>10</v>
      </c>
      <c r="FK10" s="18">
        <f t="shared" si="42"/>
        <v>10</v>
      </c>
      <c r="FL10" s="18">
        <f t="shared" si="42"/>
        <v>10</v>
      </c>
      <c r="FM10" s="18">
        <f t="shared" si="42"/>
        <v>10</v>
      </c>
      <c r="FN10" s="18">
        <f t="shared" si="42"/>
        <v>10</v>
      </c>
      <c r="FO10" s="18">
        <f t="shared" si="42"/>
        <v>10</v>
      </c>
      <c r="FP10" s="18">
        <f t="shared" si="42"/>
        <v>10</v>
      </c>
      <c r="FQ10" s="18">
        <f t="shared" si="42"/>
        <v>10</v>
      </c>
      <c r="FR10" s="18">
        <f t="shared" si="42"/>
        <v>10</v>
      </c>
      <c r="FS10" s="18">
        <f t="shared" si="42"/>
        <v>10</v>
      </c>
      <c r="FT10" s="18">
        <f t="shared" si="42"/>
        <v>10</v>
      </c>
      <c r="FU10" s="18">
        <f t="shared" si="42"/>
        <v>10</v>
      </c>
      <c r="FV10" s="18">
        <f t="shared" si="42"/>
        <v>10</v>
      </c>
      <c r="FW10" s="18">
        <f t="shared" si="42"/>
        <v>10</v>
      </c>
      <c r="FX10" s="18">
        <f t="shared" si="42"/>
        <v>10</v>
      </c>
      <c r="FY10" s="18">
        <f t="shared" si="42"/>
        <v>10</v>
      </c>
      <c r="FZ10" s="18">
        <f t="shared" si="42"/>
        <v>10</v>
      </c>
      <c r="GA10" s="18">
        <f t="shared" si="42"/>
        <v>10</v>
      </c>
      <c r="GB10" s="18">
        <f t="shared" si="42"/>
        <v>10</v>
      </c>
      <c r="GC10" s="18">
        <f t="shared" si="42"/>
        <v>10</v>
      </c>
      <c r="GD10" s="18">
        <f t="shared" si="42"/>
        <v>10</v>
      </c>
      <c r="GE10" s="18">
        <f t="shared" si="42"/>
        <v>10</v>
      </c>
      <c r="GF10" s="18">
        <f t="shared" si="42"/>
        <v>10</v>
      </c>
      <c r="GG10" s="18">
        <f t="shared" si="42"/>
        <v>10</v>
      </c>
      <c r="GH10" s="18">
        <f t="shared" si="42"/>
        <v>10</v>
      </c>
      <c r="GI10" s="18">
        <f t="shared" si="42"/>
        <v>10</v>
      </c>
      <c r="GJ10" s="18">
        <f t="shared" si="42"/>
        <v>10</v>
      </c>
      <c r="GK10" s="18">
        <f t="shared" si="42"/>
        <v>10</v>
      </c>
      <c r="GL10" s="18">
        <f t="shared" si="42"/>
        <v>10</v>
      </c>
      <c r="GM10" s="18">
        <f t="shared" si="42"/>
        <v>10</v>
      </c>
      <c r="GN10" s="18">
        <f t="shared" si="42"/>
        <v>10</v>
      </c>
      <c r="GO10" s="18">
        <f t="shared" si="42"/>
        <v>10</v>
      </c>
      <c r="GP10" s="18">
        <f t="shared" si="42"/>
        <v>10</v>
      </c>
      <c r="GQ10" s="18">
        <f t="shared" si="42"/>
        <v>10</v>
      </c>
      <c r="GR10" s="18">
        <f t="shared" ref="GR10:HX10" si="43">COUNTIFS(GR$19:GR$75,"=1",$C$19:$C$75,"B",$D$19:$D$75,"5.2",$E$19:$E$75,"Lomitas",$F$19:$F$75,"Mar")</f>
        <v>10</v>
      </c>
      <c r="GS10" s="18">
        <f t="shared" si="43"/>
        <v>10</v>
      </c>
      <c r="GT10" s="18">
        <f t="shared" si="43"/>
        <v>10</v>
      </c>
      <c r="GU10" s="18">
        <f t="shared" si="43"/>
        <v>10</v>
      </c>
      <c r="GV10" s="18">
        <f t="shared" si="43"/>
        <v>10</v>
      </c>
      <c r="GW10" s="18">
        <f t="shared" si="43"/>
        <v>10</v>
      </c>
      <c r="GX10" s="18">
        <f t="shared" si="43"/>
        <v>10</v>
      </c>
      <c r="GY10" s="18">
        <f t="shared" si="43"/>
        <v>10</v>
      </c>
      <c r="GZ10" s="18">
        <f t="shared" si="43"/>
        <v>10</v>
      </c>
      <c r="HA10" s="18">
        <f t="shared" si="43"/>
        <v>10</v>
      </c>
      <c r="HB10" s="18">
        <f t="shared" si="43"/>
        <v>10</v>
      </c>
      <c r="HC10" s="18">
        <f t="shared" si="43"/>
        <v>10</v>
      </c>
      <c r="HD10" s="18">
        <f t="shared" si="43"/>
        <v>10</v>
      </c>
      <c r="HE10" s="18">
        <f t="shared" si="43"/>
        <v>10</v>
      </c>
      <c r="HF10" s="18">
        <f t="shared" si="43"/>
        <v>10</v>
      </c>
      <c r="HG10" s="18">
        <f t="shared" si="43"/>
        <v>10</v>
      </c>
      <c r="HH10" s="18">
        <f t="shared" si="43"/>
        <v>10</v>
      </c>
      <c r="HI10" s="18">
        <f t="shared" si="43"/>
        <v>10</v>
      </c>
      <c r="HJ10" s="18">
        <f t="shared" si="43"/>
        <v>10</v>
      </c>
      <c r="HK10" s="18">
        <f t="shared" si="43"/>
        <v>10</v>
      </c>
      <c r="HL10" s="18">
        <f t="shared" si="43"/>
        <v>10</v>
      </c>
      <c r="HM10" s="18">
        <f t="shared" si="43"/>
        <v>10</v>
      </c>
      <c r="HN10" s="18">
        <f t="shared" si="43"/>
        <v>10</v>
      </c>
      <c r="HO10" s="18">
        <f t="shared" si="43"/>
        <v>10</v>
      </c>
      <c r="HP10" s="18">
        <f t="shared" si="43"/>
        <v>10</v>
      </c>
      <c r="HQ10" s="18">
        <f t="shared" si="43"/>
        <v>10</v>
      </c>
      <c r="HR10" s="18">
        <f t="shared" si="43"/>
        <v>10</v>
      </c>
      <c r="HS10" s="18">
        <f t="shared" si="43"/>
        <v>10</v>
      </c>
      <c r="HT10" s="18">
        <f t="shared" si="43"/>
        <v>10</v>
      </c>
      <c r="HU10" s="18">
        <f t="shared" si="43"/>
        <v>10</v>
      </c>
      <c r="HV10" s="18">
        <f t="shared" si="43"/>
        <v>10</v>
      </c>
      <c r="HW10" s="18">
        <f t="shared" si="43"/>
        <v>10</v>
      </c>
      <c r="HX10" s="18">
        <f t="shared" si="43"/>
        <v>10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4</v>
      </c>
      <c r="BN12" s="18">
        <f t="shared" si="48"/>
        <v>4</v>
      </c>
      <c r="BO12" s="18">
        <f t="shared" si="48"/>
        <v>4</v>
      </c>
      <c r="BP12" s="18">
        <f t="shared" si="48"/>
        <v>4</v>
      </c>
      <c r="BQ12" s="18">
        <f t="shared" si="48"/>
        <v>4</v>
      </c>
      <c r="BR12" s="18">
        <f t="shared" si="48"/>
        <v>4</v>
      </c>
      <c r="BS12" s="18">
        <f t="shared" si="48"/>
        <v>4</v>
      </c>
      <c r="BT12" s="18">
        <f t="shared" ref="BT12:EE12" si="49">COUNTIFS(BT$19:BT$75,"=1",$C$19:$C$75,"B",$D$19:$D$75,"5.0",$E$19:$E$75,"Lomitas",$F$19:$F$75,"Mar")</f>
        <v>4</v>
      </c>
      <c r="BU12" s="18">
        <f t="shared" si="49"/>
        <v>4</v>
      </c>
      <c r="BV12" s="18">
        <f t="shared" si="49"/>
        <v>4</v>
      </c>
      <c r="BW12" s="18">
        <f t="shared" si="49"/>
        <v>4</v>
      </c>
      <c r="BX12" s="18">
        <f t="shared" si="49"/>
        <v>4</v>
      </c>
      <c r="BY12" s="18">
        <f t="shared" si="49"/>
        <v>4</v>
      </c>
      <c r="BZ12" s="18">
        <f t="shared" si="49"/>
        <v>4</v>
      </c>
      <c r="CA12" s="18">
        <f t="shared" si="49"/>
        <v>4</v>
      </c>
      <c r="CB12" s="18">
        <f t="shared" si="49"/>
        <v>4</v>
      </c>
      <c r="CC12" s="18">
        <f t="shared" si="49"/>
        <v>4</v>
      </c>
      <c r="CD12" s="18">
        <f t="shared" si="49"/>
        <v>4</v>
      </c>
      <c r="CE12" s="18">
        <f t="shared" si="49"/>
        <v>4</v>
      </c>
      <c r="CF12" s="18">
        <f t="shared" si="49"/>
        <v>4</v>
      </c>
      <c r="CG12" s="18">
        <f t="shared" si="49"/>
        <v>4</v>
      </c>
      <c r="CH12" s="18">
        <f t="shared" si="49"/>
        <v>4</v>
      </c>
      <c r="CI12" s="18">
        <f t="shared" si="49"/>
        <v>4</v>
      </c>
      <c r="CJ12" s="18">
        <f t="shared" si="49"/>
        <v>4</v>
      </c>
      <c r="CK12" s="18">
        <f t="shared" si="49"/>
        <v>4</v>
      </c>
      <c r="CL12" s="18">
        <f t="shared" si="49"/>
        <v>4</v>
      </c>
      <c r="CM12" s="18">
        <f t="shared" si="49"/>
        <v>4</v>
      </c>
      <c r="CN12" s="18">
        <f t="shared" si="49"/>
        <v>4</v>
      </c>
      <c r="CO12" s="18">
        <f t="shared" si="49"/>
        <v>4</v>
      </c>
      <c r="CP12" s="18">
        <f t="shared" si="49"/>
        <v>4</v>
      </c>
      <c r="CQ12" s="18">
        <f t="shared" si="49"/>
        <v>4</v>
      </c>
      <c r="CR12" s="18">
        <f t="shared" si="49"/>
        <v>4</v>
      </c>
      <c r="CS12" s="18">
        <f t="shared" si="49"/>
        <v>4</v>
      </c>
      <c r="CT12" s="18">
        <f t="shared" si="49"/>
        <v>4</v>
      </c>
      <c r="CU12" s="18">
        <f t="shared" si="49"/>
        <v>4</v>
      </c>
      <c r="CV12" s="18">
        <f t="shared" si="49"/>
        <v>4</v>
      </c>
      <c r="CW12" s="18">
        <f t="shared" si="49"/>
        <v>4</v>
      </c>
      <c r="CX12" s="18">
        <f t="shared" si="49"/>
        <v>4</v>
      </c>
      <c r="CY12" s="18">
        <f t="shared" si="49"/>
        <v>4</v>
      </c>
      <c r="CZ12" s="18">
        <f t="shared" si="49"/>
        <v>4</v>
      </c>
      <c r="DA12" s="18">
        <f t="shared" si="49"/>
        <v>4</v>
      </c>
      <c r="DB12" s="18">
        <f t="shared" si="49"/>
        <v>4</v>
      </c>
      <c r="DC12" s="18">
        <f t="shared" si="49"/>
        <v>4</v>
      </c>
      <c r="DD12" s="18">
        <f t="shared" si="49"/>
        <v>4</v>
      </c>
      <c r="DE12" s="18">
        <f t="shared" si="49"/>
        <v>4</v>
      </c>
      <c r="DF12" s="18">
        <f t="shared" si="49"/>
        <v>4</v>
      </c>
      <c r="DG12" s="18">
        <f t="shared" si="49"/>
        <v>4</v>
      </c>
      <c r="DH12" s="18">
        <f t="shared" si="49"/>
        <v>4</v>
      </c>
      <c r="DI12" s="18">
        <f t="shared" si="49"/>
        <v>4</v>
      </c>
      <c r="DJ12" s="18">
        <f t="shared" si="49"/>
        <v>4</v>
      </c>
      <c r="DK12" s="18">
        <f t="shared" si="49"/>
        <v>4</v>
      </c>
      <c r="DL12" s="18">
        <f t="shared" si="49"/>
        <v>4</v>
      </c>
      <c r="DM12" s="18">
        <f t="shared" si="49"/>
        <v>4</v>
      </c>
      <c r="DN12" s="18">
        <f t="shared" si="49"/>
        <v>4</v>
      </c>
      <c r="DO12" s="18">
        <f t="shared" si="49"/>
        <v>4</v>
      </c>
      <c r="DP12" s="18">
        <f t="shared" si="49"/>
        <v>4</v>
      </c>
      <c r="DQ12" s="18">
        <f t="shared" si="49"/>
        <v>4</v>
      </c>
      <c r="DR12" s="18">
        <f t="shared" si="49"/>
        <v>4</v>
      </c>
      <c r="DS12" s="18">
        <f t="shared" si="49"/>
        <v>4</v>
      </c>
      <c r="DT12" s="18">
        <f t="shared" si="49"/>
        <v>4</v>
      </c>
      <c r="DU12" s="18">
        <f t="shared" si="49"/>
        <v>4</v>
      </c>
      <c r="DV12" s="18">
        <f t="shared" si="49"/>
        <v>4</v>
      </c>
      <c r="DW12" s="18">
        <f t="shared" si="49"/>
        <v>4</v>
      </c>
      <c r="DX12" s="18">
        <f t="shared" si="49"/>
        <v>4</v>
      </c>
      <c r="DY12" s="18">
        <f t="shared" si="49"/>
        <v>4</v>
      </c>
      <c r="DZ12" s="18">
        <f t="shared" si="49"/>
        <v>4</v>
      </c>
      <c r="EA12" s="18">
        <f t="shared" si="49"/>
        <v>4</v>
      </c>
      <c r="EB12" s="18">
        <f t="shared" si="49"/>
        <v>4</v>
      </c>
      <c r="EC12" s="18">
        <f t="shared" si="49"/>
        <v>4</v>
      </c>
      <c r="ED12" s="18">
        <f t="shared" si="49"/>
        <v>4</v>
      </c>
      <c r="EE12" s="18">
        <f t="shared" si="49"/>
        <v>4</v>
      </c>
      <c r="EF12" s="18">
        <f t="shared" ref="EF12:GQ12" si="50">COUNTIFS(EF$19:EF$75,"=1",$C$19:$C$75,"B",$D$19:$D$75,"5.0",$E$19:$E$75,"Lomitas",$F$19:$F$75,"Mar")</f>
        <v>4</v>
      </c>
      <c r="EG12" s="18">
        <f t="shared" si="50"/>
        <v>4</v>
      </c>
      <c r="EH12" s="18">
        <f t="shared" si="50"/>
        <v>4</v>
      </c>
      <c r="EI12" s="18">
        <f t="shared" si="50"/>
        <v>4</v>
      </c>
      <c r="EJ12" s="18">
        <f t="shared" si="50"/>
        <v>4</v>
      </c>
      <c r="EK12" s="18">
        <f t="shared" si="50"/>
        <v>4</v>
      </c>
      <c r="EL12" s="18">
        <f t="shared" si="50"/>
        <v>4</v>
      </c>
      <c r="EM12" s="18">
        <f t="shared" si="50"/>
        <v>4</v>
      </c>
      <c r="EN12" s="18">
        <f t="shared" si="50"/>
        <v>4</v>
      </c>
      <c r="EO12" s="18">
        <f t="shared" si="50"/>
        <v>4</v>
      </c>
      <c r="EP12" s="18">
        <f t="shared" si="50"/>
        <v>4</v>
      </c>
      <c r="EQ12" s="18">
        <f t="shared" si="50"/>
        <v>4</v>
      </c>
      <c r="ER12" s="18">
        <f t="shared" si="50"/>
        <v>4</v>
      </c>
      <c r="ES12" s="18">
        <f t="shared" si="50"/>
        <v>4</v>
      </c>
      <c r="ET12" s="18">
        <f t="shared" si="50"/>
        <v>4</v>
      </c>
      <c r="EU12" s="18">
        <f t="shared" si="50"/>
        <v>4</v>
      </c>
      <c r="EV12" s="18">
        <f t="shared" si="50"/>
        <v>4</v>
      </c>
      <c r="EW12" s="18">
        <f t="shared" si="50"/>
        <v>4</v>
      </c>
      <c r="EX12" s="18">
        <f t="shared" si="50"/>
        <v>4</v>
      </c>
      <c r="EY12" s="18">
        <f t="shared" si="50"/>
        <v>4</v>
      </c>
      <c r="EZ12" s="18">
        <f t="shared" si="50"/>
        <v>4</v>
      </c>
      <c r="FA12" s="18">
        <f t="shared" si="50"/>
        <v>4</v>
      </c>
      <c r="FB12" s="18">
        <f t="shared" si="50"/>
        <v>4</v>
      </c>
      <c r="FC12" s="18">
        <f t="shared" si="50"/>
        <v>4</v>
      </c>
      <c r="FD12" s="18">
        <f t="shared" si="50"/>
        <v>4</v>
      </c>
      <c r="FE12" s="18">
        <f t="shared" si="50"/>
        <v>4</v>
      </c>
      <c r="FF12" s="18">
        <f t="shared" si="50"/>
        <v>4</v>
      </c>
      <c r="FG12" s="18">
        <f t="shared" si="50"/>
        <v>4</v>
      </c>
      <c r="FH12" s="18">
        <f t="shared" si="50"/>
        <v>4</v>
      </c>
      <c r="FI12" s="18">
        <f t="shared" si="50"/>
        <v>4</v>
      </c>
      <c r="FJ12" s="18">
        <f t="shared" si="50"/>
        <v>4</v>
      </c>
      <c r="FK12" s="18">
        <f t="shared" si="50"/>
        <v>4</v>
      </c>
      <c r="FL12" s="18">
        <f t="shared" si="50"/>
        <v>4</v>
      </c>
      <c r="FM12" s="18">
        <f t="shared" si="50"/>
        <v>4</v>
      </c>
      <c r="FN12" s="18">
        <f t="shared" si="50"/>
        <v>4</v>
      </c>
      <c r="FO12" s="18">
        <f t="shared" si="50"/>
        <v>4</v>
      </c>
      <c r="FP12" s="18">
        <f t="shared" si="50"/>
        <v>4</v>
      </c>
      <c r="FQ12" s="18">
        <f t="shared" si="50"/>
        <v>4</v>
      </c>
      <c r="FR12" s="18">
        <f t="shared" si="50"/>
        <v>4</v>
      </c>
      <c r="FS12" s="18">
        <f t="shared" si="50"/>
        <v>4</v>
      </c>
      <c r="FT12" s="18">
        <f t="shared" si="50"/>
        <v>4</v>
      </c>
      <c r="FU12" s="18">
        <f t="shared" si="50"/>
        <v>4</v>
      </c>
      <c r="FV12" s="18">
        <f t="shared" si="50"/>
        <v>4</v>
      </c>
      <c r="FW12" s="18">
        <f t="shared" si="50"/>
        <v>4</v>
      </c>
      <c r="FX12" s="18">
        <f t="shared" si="50"/>
        <v>4</v>
      </c>
      <c r="FY12" s="18">
        <f t="shared" si="50"/>
        <v>4</v>
      </c>
      <c r="FZ12" s="18">
        <f t="shared" si="50"/>
        <v>4</v>
      </c>
      <c r="GA12" s="18">
        <f t="shared" si="50"/>
        <v>4</v>
      </c>
      <c r="GB12" s="18">
        <f t="shared" si="50"/>
        <v>4</v>
      </c>
      <c r="GC12" s="18">
        <f t="shared" si="50"/>
        <v>4</v>
      </c>
      <c r="GD12" s="18">
        <f t="shared" si="50"/>
        <v>4</v>
      </c>
      <c r="GE12" s="18">
        <f t="shared" si="50"/>
        <v>4</v>
      </c>
      <c r="GF12" s="18">
        <f t="shared" si="50"/>
        <v>4</v>
      </c>
      <c r="GG12" s="18">
        <f t="shared" si="50"/>
        <v>4</v>
      </c>
      <c r="GH12" s="18">
        <f t="shared" si="50"/>
        <v>4</v>
      </c>
      <c r="GI12" s="18">
        <f t="shared" si="50"/>
        <v>4</v>
      </c>
      <c r="GJ12" s="18">
        <f t="shared" si="50"/>
        <v>4</v>
      </c>
      <c r="GK12" s="18">
        <f t="shared" si="50"/>
        <v>4</v>
      </c>
      <c r="GL12" s="18">
        <f t="shared" si="50"/>
        <v>4</v>
      </c>
      <c r="GM12" s="18">
        <f t="shared" si="50"/>
        <v>4</v>
      </c>
      <c r="GN12" s="18">
        <f t="shared" si="50"/>
        <v>4</v>
      </c>
      <c r="GO12" s="18">
        <f t="shared" si="50"/>
        <v>4</v>
      </c>
      <c r="GP12" s="18">
        <f t="shared" si="50"/>
        <v>4</v>
      </c>
      <c r="GQ12" s="18">
        <f t="shared" si="50"/>
        <v>4</v>
      </c>
      <c r="GR12" s="18">
        <f t="shared" ref="GR12:HX12" si="51">COUNTIFS(GR$19:GR$75,"=1",$C$19:$C$75,"B",$D$19:$D$75,"5.0",$E$19:$E$75,"Lomitas",$F$19:$F$75,"Mar")</f>
        <v>4</v>
      </c>
      <c r="GS12" s="18">
        <f t="shared" si="51"/>
        <v>4</v>
      </c>
      <c r="GT12" s="18">
        <f t="shared" si="51"/>
        <v>4</v>
      </c>
      <c r="GU12" s="18">
        <f t="shared" si="51"/>
        <v>4</v>
      </c>
      <c r="GV12" s="18">
        <f t="shared" si="51"/>
        <v>4</v>
      </c>
      <c r="GW12" s="18">
        <f t="shared" si="51"/>
        <v>4</v>
      </c>
      <c r="GX12" s="18">
        <f t="shared" si="51"/>
        <v>4</v>
      </c>
      <c r="GY12" s="18">
        <f t="shared" si="51"/>
        <v>4</v>
      </c>
      <c r="GZ12" s="18">
        <f t="shared" si="51"/>
        <v>4</v>
      </c>
      <c r="HA12" s="18">
        <f t="shared" si="51"/>
        <v>4</v>
      </c>
      <c r="HB12" s="18">
        <f t="shared" si="51"/>
        <v>4</v>
      </c>
      <c r="HC12" s="18">
        <f t="shared" si="51"/>
        <v>4</v>
      </c>
      <c r="HD12" s="18">
        <f t="shared" si="51"/>
        <v>4</v>
      </c>
      <c r="HE12" s="18">
        <f t="shared" si="51"/>
        <v>4</v>
      </c>
      <c r="HF12" s="18">
        <f t="shared" si="51"/>
        <v>4</v>
      </c>
      <c r="HG12" s="18">
        <f t="shared" si="51"/>
        <v>4</v>
      </c>
      <c r="HH12" s="18">
        <f t="shared" si="51"/>
        <v>4</v>
      </c>
      <c r="HI12" s="18">
        <f t="shared" si="51"/>
        <v>4</v>
      </c>
      <c r="HJ12" s="18">
        <f t="shared" si="51"/>
        <v>4</v>
      </c>
      <c r="HK12" s="18">
        <f t="shared" si="51"/>
        <v>4</v>
      </c>
      <c r="HL12" s="18">
        <f t="shared" si="51"/>
        <v>4</v>
      </c>
      <c r="HM12" s="18">
        <f t="shared" si="51"/>
        <v>4</v>
      </c>
      <c r="HN12" s="18">
        <f t="shared" si="51"/>
        <v>4</v>
      </c>
      <c r="HO12" s="18">
        <f t="shared" si="51"/>
        <v>4</v>
      </c>
      <c r="HP12" s="18">
        <f t="shared" si="51"/>
        <v>4</v>
      </c>
      <c r="HQ12" s="18">
        <f t="shared" si="51"/>
        <v>4</v>
      </c>
      <c r="HR12" s="18">
        <f t="shared" si="51"/>
        <v>4</v>
      </c>
      <c r="HS12" s="18">
        <f t="shared" si="51"/>
        <v>4</v>
      </c>
      <c r="HT12" s="18">
        <f t="shared" si="51"/>
        <v>4</v>
      </c>
      <c r="HU12" s="18">
        <f t="shared" si="51"/>
        <v>4</v>
      </c>
      <c r="HV12" s="18">
        <f t="shared" si="51"/>
        <v>4</v>
      </c>
      <c r="HW12" s="18">
        <f t="shared" si="51"/>
        <v>4</v>
      </c>
      <c r="HX12" s="18">
        <f t="shared" si="51"/>
        <v>4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2" t="s">
        <v>202</v>
      </c>
      <c r="C17" s="132"/>
      <c r="D17" s="132"/>
      <c r="E17" s="132"/>
      <c r="F17" s="132"/>
      <c r="G17" s="99">
        <f t="shared" ref="G17:BR17" si="56">G1</f>
        <v>45317.083333333336</v>
      </c>
      <c r="H17" s="99">
        <f t="shared" si="56"/>
        <v>45317.125</v>
      </c>
      <c r="I17" s="99">
        <f t="shared" si="56"/>
        <v>45317.166666666664</v>
      </c>
      <c r="J17" s="99">
        <f t="shared" si="56"/>
        <v>45317.208333333328</v>
      </c>
      <c r="K17" s="99">
        <f t="shared" si="56"/>
        <v>45317.249999999993</v>
      </c>
      <c r="L17" s="99">
        <f t="shared" si="56"/>
        <v>45317.291666666657</v>
      </c>
      <c r="M17" s="99">
        <f t="shared" si="56"/>
        <v>45317.333333333321</v>
      </c>
      <c r="N17" s="99">
        <f t="shared" si="56"/>
        <v>45317.374999999985</v>
      </c>
      <c r="O17" s="99">
        <f t="shared" si="56"/>
        <v>45317.41666666665</v>
      </c>
      <c r="P17" s="99">
        <f t="shared" si="56"/>
        <v>45317.458333333314</v>
      </c>
      <c r="Q17" s="99">
        <f t="shared" si="56"/>
        <v>45317.499999999978</v>
      </c>
      <c r="R17" s="99">
        <f t="shared" si="56"/>
        <v>45317.541666666642</v>
      </c>
      <c r="S17" s="99">
        <f t="shared" si="56"/>
        <v>45317.583333333307</v>
      </c>
      <c r="T17" s="99">
        <f t="shared" si="56"/>
        <v>45317.624999999971</v>
      </c>
      <c r="U17" s="99">
        <f t="shared" si="56"/>
        <v>45317.666666666635</v>
      </c>
      <c r="V17" s="99">
        <f t="shared" si="56"/>
        <v>45317.708333333299</v>
      </c>
      <c r="W17" s="99">
        <f t="shared" si="56"/>
        <v>45317.749999999964</v>
      </c>
      <c r="X17" s="99">
        <f t="shared" si="56"/>
        <v>45317.791666666628</v>
      </c>
      <c r="Y17" s="99">
        <f t="shared" si="56"/>
        <v>45317.833333333292</v>
      </c>
      <c r="Z17" s="99">
        <f t="shared" si="56"/>
        <v>45317.874999999956</v>
      </c>
      <c r="AA17" s="99">
        <f t="shared" si="56"/>
        <v>45317.916666666621</v>
      </c>
      <c r="AB17" s="99">
        <f t="shared" si="56"/>
        <v>45317.958333333285</v>
      </c>
      <c r="AC17" s="99">
        <f t="shared" si="56"/>
        <v>45317.999999999949</v>
      </c>
      <c r="AD17" s="99">
        <f t="shared" si="56"/>
        <v>45318.041666666613</v>
      </c>
      <c r="AE17" s="99">
        <f t="shared" si="56"/>
        <v>45318.083333333278</v>
      </c>
      <c r="AF17" s="99">
        <f t="shared" si="56"/>
        <v>45318.124999999942</v>
      </c>
      <c r="AG17" s="99">
        <f t="shared" si="56"/>
        <v>45318.166666666606</v>
      </c>
      <c r="AH17" s="99">
        <f t="shared" si="56"/>
        <v>45318.20833333327</v>
      </c>
      <c r="AI17" s="99">
        <f t="shared" si="56"/>
        <v>45318.249999999935</v>
      </c>
      <c r="AJ17" s="99">
        <f t="shared" si="56"/>
        <v>45318.291666666599</v>
      </c>
      <c r="AK17" s="99">
        <f t="shared" si="56"/>
        <v>45318.333333333263</v>
      </c>
      <c r="AL17" s="99">
        <f t="shared" si="56"/>
        <v>45318.374999999927</v>
      </c>
      <c r="AM17" s="99">
        <f t="shared" si="56"/>
        <v>45318.416666666591</v>
      </c>
      <c r="AN17" s="99">
        <f t="shared" si="56"/>
        <v>45318.458333333256</v>
      </c>
      <c r="AO17" s="99">
        <f t="shared" si="56"/>
        <v>45318.49999999992</v>
      </c>
      <c r="AP17" s="99">
        <f t="shared" si="56"/>
        <v>45318.541666666584</v>
      </c>
      <c r="AQ17" s="99">
        <f t="shared" si="56"/>
        <v>45318.583333333248</v>
      </c>
      <c r="AR17" s="99">
        <f t="shared" si="56"/>
        <v>45318.624999999913</v>
      </c>
      <c r="AS17" s="99">
        <f t="shared" si="56"/>
        <v>45318.666666666577</v>
      </c>
      <c r="AT17" s="99">
        <f t="shared" si="56"/>
        <v>45318.708333333241</v>
      </c>
      <c r="AU17" s="99">
        <f t="shared" si="56"/>
        <v>45318.749999999905</v>
      </c>
      <c r="AV17" s="99">
        <f t="shared" si="56"/>
        <v>45318.79166666657</v>
      </c>
      <c r="AW17" s="99">
        <f t="shared" si="56"/>
        <v>45318.833333333234</v>
      </c>
      <c r="AX17" s="99">
        <f t="shared" si="56"/>
        <v>45318.874999999898</v>
      </c>
      <c r="AY17" s="99">
        <f t="shared" si="56"/>
        <v>45318.916666666562</v>
      </c>
      <c r="AZ17" s="99">
        <f t="shared" si="56"/>
        <v>45318.958333333227</v>
      </c>
      <c r="BA17" s="85">
        <f t="shared" si="56"/>
        <v>45318.999999999891</v>
      </c>
      <c r="BB17" s="85">
        <f t="shared" si="56"/>
        <v>45319.041666666555</v>
      </c>
      <c r="BC17" s="85">
        <f t="shared" si="56"/>
        <v>45319.083333333219</v>
      </c>
      <c r="BD17" s="85">
        <f t="shared" si="56"/>
        <v>45319.124999999884</v>
      </c>
      <c r="BE17" s="85">
        <f t="shared" si="56"/>
        <v>45319.166666666548</v>
      </c>
      <c r="BF17" s="85">
        <f t="shared" si="56"/>
        <v>45319.208333333212</v>
      </c>
      <c r="BG17" s="85">
        <f t="shared" si="56"/>
        <v>45319.249999999876</v>
      </c>
      <c r="BH17" s="85">
        <f t="shared" si="56"/>
        <v>45319.291666666541</v>
      </c>
      <c r="BI17" s="85">
        <f t="shared" si="56"/>
        <v>45319.333333333205</v>
      </c>
      <c r="BJ17" s="85">
        <f t="shared" si="56"/>
        <v>45319.374999999869</v>
      </c>
      <c r="BK17" s="85">
        <f t="shared" si="56"/>
        <v>45319.416666666533</v>
      </c>
      <c r="BL17" s="85">
        <f t="shared" si="56"/>
        <v>45319.458333333198</v>
      </c>
      <c r="BM17" s="85">
        <f t="shared" si="56"/>
        <v>45319.499999999862</v>
      </c>
      <c r="BN17" s="85">
        <f t="shared" si="56"/>
        <v>45319.541666666526</v>
      </c>
      <c r="BO17" s="85">
        <f t="shared" si="56"/>
        <v>45319.58333333319</v>
      </c>
      <c r="BP17" s="85">
        <f t="shared" si="56"/>
        <v>45319.624999999854</v>
      </c>
      <c r="BQ17" s="85">
        <f t="shared" si="56"/>
        <v>45319.666666666519</v>
      </c>
      <c r="BR17" s="85">
        <f t="shared" si="56"/>
        <v>45319.708333333183</v>
      </c>
      <c r="BS17" s="85">
        <f t="shared" ref="BS17:ED17" si="57">BS1</f>
        <v>45319.749999999847</v>
      </c>
      <c r="BT17" s="85">
        <f t="shared" si="57"/>
        <v>45319.791666666511</v>
      </c>
      <c r="BU17" s="85">
        <f t="shared" si="57"/>
        <v>45319.833333333176</v>
      </c>
      <c r="BV17" s="85">
        <f t="shared" si="57"/>
        <v>45319.87499999984</v>
      </c>
      <c r="BW17" s="85">
        <f t="shared" si="57"/>
        <v>45319.916666666504</v>
      </c>
      <c r="BX17" s="85">
        <f t="shared" si="57"/>
        <v>45319.958333333168</v>
      </c>
      <c r="BY17" s="85">
        <f t="shared" si="57"/>
        <v>45319.999999999833</v>
      </c>
      <c r="BZ17" s="85">
        <f t="shared" si="57"/>
        <v>45320.041666666497</v>
      </c>
      <c r="CA17" s="85">
        <f t="shared" si="57"/>
        <v>45320.083333333161</v>
      </c>
      <c r="CB17" s="85">
        <f t="shared" si="57"/>
        <v>45320.124999999825</v>
      </c>
      <c r="CC17" s="85">
        <f t="shared" si="57"/>
        <v>45320.16666666649</v>
      </c>
      <c r="CD17" s="85">
        <f t="shared" si="57"/>
        <v>45320.208333333154</v>
      </c>
      <c r="CE17" s="85">
        <f t="shared" si="57"/>
        <v>45320.249999999818</v>
      </c>
      <c r="CF17" s="85">
        <f t="shared" si="57"/>
        <v>45320.291666666482</v>
      </c>
      <c r="CG17" s="85">
        <f t="shared" si="57"/>
        <v>45320.333333333147</v>
      </c>
      <c r="CH17" s="85">
        <f t="shared" si="57"/>
        <v>45320.374999999811</v>
      </c>
      <c r="CI17" s="85">
        <f t="shared" si="57"/>
        <v>45320.416666666475</v>
      </c>
      <c r="CJ17" s="85">
        <f t="shared" si="57"/>
        <v>45320.458333333139</v>
      </c>
      <c r="CK17" s="85">
        <f t="shared" si="57"/>
        <v>45320.499999999804</v>
      </c>
      <c r="CL17" s="85">
        <f t="shared" si="57"/>
        <v>45320.541666666468</v>
      </c>
      <c r="CM17" s="85">
        <f t="shared" si="57"/>
        <v>45320.583333333132</v>
      </c>
      <c r="CN17" s="85">
        <f t="shared" si="57"/>
        <v>45320.624999999796</v>
      </c>
      <c r="CO17" s="85">
        <f t="shared" si="57"/>
        <v>45320.666666666461</v>
      </c>
      <c r="CP17" s="85">
        <f t="shared" si="57"/>
        <v>45320.708333333125</v>
      </c>
      <c r="CQ17" s="85">
        <f t="shared" si="57"/>
        <v>45320.749999999789</v>
      </c>
      <c r="CR17" s="85">
        <f t="shared" si="57"/>
        <v>45320.791666666453</v>
      </c>
      <c r="CS17" s="85">
        <f t="shared" si="57"/>
        <v>45320.833333333117</v>
      </c>
      <c r="CT17" s="85">
        <f t="shared" si="57"/>
        <v>45320.874999999782</v>
      </c>
      <c r="CU17" s="85">
        <f t="shared" si="57"/>
        <v>45320.916666666446</v>
      </c>
      <c r="CV17" s="85">
        <f t="shared" si="57"/>
        <v>45320.95833333311</v>
      </c>
      <c r="CW17" s="85">
        <f t="shared" si="57"/>
        <v>45320.999999999774</v>
      </c>
      <c r="CX17" s="85">
        <f t="shared" si="57"/>
        <v>45321.041666666439</v>
      </c>
      <c r="CY17" s="85">
        <f t="shared" si="57"/>
        <v>45321.083333333103</v>
      </c>
      <c r="CZ17" s="85">
        <f t="shared" si="57"/>
        <v>45321.124999999767</v>
      </c>
      <c r="DA17" s="85">
        <f t="shared" si="57"/>
        <v>45321.166666666431</v>
      </c>
      <c r="DB17" s="85">
        <f t="shared" si="57"/>
        <v>45321.208333333096</v>
      </c>
      <c r="DC17" s="85">
        <f t="shared" si="57"/>
        <v>45321.24999999976</v>
      </c>
      <c r="DD17" s="85">
        <f t="shared" si="57"/>
        <v>45321.291666666424</v>
      </c>
      <c r="DE17" s="85">
        <f t="shared" si="57"/>
        <v>45321.333333333088</v>
      </c>
      <c r="DF17" s="85">
        <f t="shared" si="57"/>
        <v>45321.374999999753</v>
      </c>
      <c r="DG17" s="85">
        <f t="shared" si="57"/>
        <v>45321.416666666417</v>
      </c>
      <c r="DH17" s="85">
        <f t="shared" si="57"/>
        <v>45321.458333333081</v>
      </c>
      <c r="DI17" s="85">
        <f t="shared" si="57"/>
        <v>45321.499999999745</v>
      </c>
      <c r="DJ17" s="85">
        <f t="shared" si="57"/>
        <v>45321.54166666641</v>
      </c>
      <c r="DK17" s="85">
        <f t="shared" si="57"/>
        <v>45321.583333333074</v>
      </c>
      <c r="DL17" s="85">
        <f t="shared" si="57"/>
        <v>45321.624999999738</v>
      </c>
      <c r="DM17" s="85">
        <f t="shared" si="57"/>
        <v>45321.666666666402</v>
      </c>
      <c r="DN17" s="85">
        <f t="shared" si="57"/>
        <v>45321.708333333067</v>
      </c>
      <c r="DO17" s="85">
        <f t="shared" si="57"/>
        <v>45321.749999999731</v>
      </c>
      <c r="DP17" s="85">
        <f t="shared" si="57"/>
        <v>45321.791666666395</v>
      </c>
      <c r="DQ17" s="85">
        <f t="shared" si="57"/>
        <v>45321.833333333059</v>
      </c>
      <c r="DR17" s="85">
        <f t="shared" si="57"/>
        <v>45321.874999999724</v>
      </c>
      <c r="DS17" s="85">
        <f t="shared" si="57"/>
        <v>45321.916666666388</v>
      </c>
      <c r="DT17" s="85">
        <f t="shared" si="57"/>
        <v>45321.958333333052</v>
      </c>
      <c r="DU17" s="85">
        <f t="shared" si="57"/>
        <v>45321.999999999716</v>
      </c>
      <c r="DV17" s="85">
        <f t="shared" si="57"/>
        <v>45322.04166666638</v>
      </c>
      <c r="DW17" s="85">
        <f t="shared" si="57"/>
        <v>45322.083333333045</v>
      </c>
      <c r="DX17" s="85">
        <f t="shared" si="57"/>
        <v>45322.124999999709</v>
      </c>
      <c r="DY17" s="85">
        <f t="shared" si="57"/>
        <v>45322.166666666373</v>
      </c>
      <c r="DZ17" s="85">
        <f t="shared" si="57"/>
        <v>45322.208333333037</v>
      </c>
      <c r="EA17" s="85">
        <f t="shared" si="57"/>
        <v>45322.249999999702</v>
      </c>
      <c r="EB17" s="85">
        <f t="shared" si="57"/>
        <v>45322.291666666366</v>
      </c>
      <c r="EC17" s="85">
        <f t="shared" si="57"/>
        <v>45322.33333333303</v>
      </c>
      <c r="ED17" s="85">
        <f t="shared" si="57"/>
        <v>45322.374999999694</v>
      </c>
      <c r="EE17" s="85">
        <f t="shared" ref="EE17:GP17" si="58">EE1</f>
        <v>45322.416666666359</v>
      </c>
      <c r="EF17" s="85">
        <f t="shared" si="58"/>
        <v>45322.458333333023</v>
      </c>
      <c r="EG17" s="85">
        <f t="shared" si="58"/>
        <v>45322.499999999687</v>
      </c>
      <c r="EH17" s="85">
        <f t="shared" si="58"/>
        <v>45322.541666666351</v>
      </c>
      <c r="EI17" s="85">
        <f t="shared" si="58"/>
        <v>45322.583333333016</v>
      </c>
      <c r="EJ17" s="85">
        <f t="shared" si="58"/>
        <v>45322.62499999968</v>
      </c>
      <c r="EK17" s="85">
        <f t="shared" si="58"/>
        <v>45322.666666666344</v>
      </c>
      <c r="EL17" s="85">
        <f t="shared" si="58"/>
        <v>45322.708333333008</v>
      </c>
      <c r="EM17" s="85">
        <f t="shared" si="58"/>
        <v>45322.749999999673</v>
      </c>
      <c r="EN17" s="85">
        <f t="shared" si="58"/>
        <v>45322.791666666337</v>
      </c>
      <c r="EO17" s="85">
        <f t="shared" si="58"/>
        <v>45322.833333333001</v>
      </c>
      <c r="EP17" s="85">
        <f t="shared" si="58"/>
        <v>45322.874999999665</v>
      </c>
      <c r="EQ17" s="85">
        <f t="shared" si="58"/>
        <v>45322.91666666633</v>
      </c>
      <c r="ER17" s="85">
        <f t="shared" si="58"/>
        <v>45322.958333332994</v>
      </c>
      <c r="ES17" s="85">
        <f t="shared" si="58"/>
        <v>45322.999999999658</v>
      </c>
      <c r="ET17" s="85">
        <f t="shared" si="58"/>
        <v>45323.041666666322</v>
      </c>
      <c r="EU17" s="85">
        <f t="shared" si="58"/>
        <v>45323.083333332987</v>
      </c>
      <c r="EV17" s="85">
        <f t="shared" si="58"/>
        <v>45323.124999999651</v>
      </c>
      <c r="EW17" s="85">
        <f t="shared" si="58"/>
        <v>45323.166666666315</v>
      </c>
      <c r="EX17" s="85">
        <f t="shared" si="58"/>
        <v>45323.208333332979</v>
      </c>
      <c r="EY17" s="85">
        <f t="shared" si="58"/>
        <v>45323.249999999643</v>
      </c>
      <c r="EZ17" s="85">
        <f t="shared" si="58"/>
        <v>45323.291666666308</v>
      </c>
      <c r="FA17" s="85">
        <f t="shared" si="58"/>
        <v>45323.333333332972</v>
      </c>
      <c r="FB17" s="85">
        <f t="shared" si="58"/>
        <v>45323.374999999636</v>
      </c>
      <c r="FC17" s="85">
        <f t="shared" si="58"/>
        <v>45323.4166666663</v>
      </c>
      <c r="FD17" s="85">
        <f t="shared" si="58"/>
        <v>45323.458333332965</v>
      </c>
      <c r="FE17" s="85">
        <f t="shared" si="58"/>
        <v>45323.499999999629</v>
      </c>
      <c r="FF17" s="85">
        <f t="shared" si="58"/>
        <v>45323.541666666293</v>
      </c>
      <c r="FG17" s="85">
        <f t="shared" si="58"/>
        <v>45323.583333332957</v>
      </c>
      <c r="FH17" s="85">
        <f t="shared" si="58"/>
        <v>45323.624999999622</v>
      </c>
      <c r="FI17" s="85">
        <f t="shared" si="58"/>
        <v>45323.666666666286</v>
      </c>
      <c r="FJ17" s="85">
        <f t="shared" si="58"/>
        <v>45323.70833333295</v>
      </c>
      <c r="FK17" s="85">
        <f t="shared" si="58"/>
        <v>45323.749999999614</v>
      </c>
      <c r="FL17" s="85">
        <f t="shared" si="58"/>
        <v>45323.791666666279</v>
      </c>
      <c r="FM17" s="85">
        <f t="shared" si="58"/>
        <v>45323.833333332943</v>
      </c>
      <c r="FN17" s="85">
        <f t="shared" si="58"/>
        <v>45323.874999999607</v>
      </c>
      <c r="FO17" s="85">
        <f t="shared" si="58"/>
        <v>45323.916666666271</v>
      </c>
      <c r="FP17" s="85">
        <f t="shared" si="58"/>
        <v>45323.958333332936</v>
      </c>
      <c r="FQ17" s="85">
        <f t="shared" si="58"/>
        <v>45323.9999999996</v>
      </c>
      <c r="FR17" s="85">
        <f t="shared" si="58"/>
        <v>45324.041666666264</v>
      </c>
      <c r="FS17" s="85">
        <f t="shared" si="58"/>
        <v>45324.083333332928</v>
      </c>
      <c r="FT17" s="85">
        <f t="shared" si="58"/>
        <v>45324.124999999593</v>
      </c>
      <c r="FU17" s="85">
        <f t="shared" si="58"/>
        <v>45324.166666666257</v>
      </c>
      <c r="FV17" s="85">
        <f t="shared" si="58"/>
        <v>45324.208333332921</v>
      </c>
      <c r="FW17" s="85">
        <f t="shared" si="58"/>
        <v>45324.249999999585</v>
      </c>
      <c r="FX17" s="85">
        <f t="shared" si="58"/>
        <v>45324.29166666625</v>
      </c>
      <c r="FY17" s="85">
        <f t="shared" si="58"/>
        <v>45324.333333332914</v>
      </c>
      <c r="FZ17" s="85">
        <f t="shared" si="58"/>
        <v>45324.374999999578</v>
      </c>
      <c r="GA17" s="85">
        <f t="shared" si="58"/>
        <v>45324.416666666242</v>
      </c>
      <c r="GB17" s="85">
        <f t="shared" si="58"/>
        <v>45324.458333332906</v>
      </c>
      <c r="GC17" s="85">
        <f t="shared" si="58"/>
        <v>45324.499999999571</v>
      </c>
      <c r="GD17" s="85">
        <f t="shared" si="58"/>
        <v>45324.541666666235</v>
      </c>
      <c r="GE17" s="85">
        <f t="shared" si="58"/>
        <v>45324.583333332899</v>
      </c>
      <c r="GF17" s="85">
        <f t="shared" si="58"/>
        <v>45324.624999999563</v>
      </c>
      <c r="GG17" s="85">
        <f t="shared" si="58"/>
        <v>45324.666666666228</v>
      </c>
      <c r="GH17" s="85">
        <f t="shared" si="58"/>
        <v>45324.708333332892</v>
      </c>
      <c r="GI17" s="85">
        <f t="shared" si="58"/>
        <v>45324.749999999556</v>
      </c>
      <c r="GJ17" s="85">
        <f t="shared" si="58"/>
        <v>45324.79166666622</v>
      </c>
      <c r="GK17" s="85">
        <f t="shared" si="58"/>
        <v>45324.833333332885</v>
      </c>
      <c r="GL17" s="85">
        <f t="shared" si="58"/>
        <v>45324.874999999549</v>
      </c>
      <c r="GM17" s="85">
        <f t="shared" si="58"/>
        <v>45324.916666666213</v>
      </c>
      <c r="GN17" s="85">
        <f t="shared" si="58"/>
        <v>45324.958333332877</v>
      </c>
      <c r="GO17" s="85">
        <f t="shared" si="58"/>
        <v>45324.999999999542</v>
      </c>
      <c r="GP17" s="85">
        <f t="shared" si="58"/>
        <v>45325.041666666206</v>
      </c>
      <c r="GQ17" s="85">
        <f t="shared" ref="GQ17:HX17" si="59">GQ1</f>
        <v>45325.08333333287</v>
      </c>
      <c r="GR17" s="85">
        <f t="shared" si="59"/>
        <v>45325.124999999534</v>
      </c>
      <c r="GS17" s="85">
        <f t="shared" si="59"/>
        <v>45325.166666666199</v>
      </c>
      <c r="GT17" s="85">
        <f t="shared" si="59"/>
        <v>45325.208333332863</v>
      </c>
      <c r="GU17" s="85">
        <f t="shared" si="59"/>
        <v>45325.249999999527</v>
      </c>
      <c r="GV17" s="85">
        <f t="shared" si="59"/>
        <v>45325.291666666191</v>
      </c>
      <c r="GW17" s="85">
        <f t="shared" si="59"/>
        <v>45325.333333332856</v>
      </c>
      <c r="GX17" s="85">
        <f t="shared" si="59"/>
        <v>45325.37499999952</v>
      </c>
      <c r="GY17" s="85">
        <f t="shared" si="59"/>
        <v>45325.416666666184</v>
      </c>
      <c r="GZ17" s="85">
        <f t="shared" si="59"/>
        <v>45325.458333332848</v>
      </c>
      <c r="HA17" s="85">
        <f t="shared" si="59"/>
        <v>45325.499999999513</v>
      </c>
      <c r="HB17" s="85">
        <f t="shared" si="59"/>
        <v>45325.541666666177</v>
      </c>
      <c r="HC17" s="85">
        <f t="shared" si="59"/>
        <v>45325.583333332841</v>
      </c>
      <c r="HD17" s="85">
        <f t="shared" si="59"/>
        <v>45325.624999999505</v>
      </c>
      <c r="HE17" s="85">
        <f t="shared" si="59"/>
        <v>45325.666666666169</v>
      </c>
      <c r="HF17" s="85">
        <f t="shared" si="59"/>
        <v>45325.708333332834</v>
      </c>
      <c r="HG17" s="85">
        <f t="shared" si="59"/>
        <v>45325.749999999498</v>
      </c>
      <c r="HH17" s="85">
        <f t="shared" si="59"/>
        <v>45325.791666666162</v>
      </c>
      <c r="HI17" s="85">
        <f t="shared" si="59"/>
        <v>45325.833333332826</v>
      </c>
      <c r="HJ17" s="85">
        <f t="shared" si="59"/>
        <v>45325.874999999491</v>
      </c>
      <c r="HK17" s="85">
        <f t="shared" si="59"/>
        <v>45325.916666666155</v>
      </c>
      <c r="HL17" s="85">
        <f t="shared" si="59"/>
        <v>45325.958333332819</v>
      </c>
      <c r="HM17" s="85">
        <f t="shared" si="59"/>
        <v>45325.999999999483</v>
      </c>
      <c r="HN17" s="85">
        <f t="shared" si="59"/>
        <v>45326.041666666148</v>
      </c>
      <c r="HO17" s="85">
        <f t="shared" si="59"/>
        <v>45326.083333332812</v>
      </c>
      <c r="HP17" s="85">
        <f t="shared" si="59"/>
        <v>45326.124999999476</v>
      </c>
      <c r="HQ17" s="85">
        <f t="shared" si="59"/>
        <v>45326.16666666614</v>
      </c>
      <c r="HR17" s="85">
        <f t="shared" si="59"/>
        <v>45326.208333332805</v>
      </c>
      <c r="HS17" s="85">
        <f t="shared" si="59"/>
        <v>45326.249999999469</v>
      </c>
      <c r="HT17" s="85">
        <f t="shared" si="59"/>
        <v>45326.291666666133</v>
      </c>
      <c r="HU17" s="85">
        <f t="shared" si="59"/>
        <v>45326.333333332797</v>
      </c>
      <c r="HV17" s="85">
        <f t="shared" si="59"/>
        <v>45326.374999999462</v>
      </c>
      <c r="HW17" s="85">
        <f t="shared" si="59"/>
        <v>45326.416666666126</v>
      </c>
      <c r="HX17" s="85">
        <f t="shared" si="59"/>
        <v>45326.45833333279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79" t="s">
        <v>65</v>
      </c>
      <c r="C19" s="77" t="s">
        <v>131</v>
      </c>
      <c r="D19" s="78">
        <v>5.2</v>
      </c>
      <c r="E19" s="77" t="s">
        <v>127</v>
      </c>
      <c r="F19" s="102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77" t="s">
        <v>131</v>
      </c>
      <c r="D20" s="78">
        <v>5.2</v>
      </c>
      <c r="E20" s="77" t="s">
        <v>127</v>
      </c>
      <c r="F20" s="102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0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0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0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0</v>
      </c>
      <c r="HH20" s="80">
        <v>0</v>
      </c>
      <c r="HI20" s="80">
        <v>0</v>
      </c>
      <c r="HJ20" s="80">
        <v>0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0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</row>
    <row r="21" spans="1:232" x14ac:dyDescent="0.2">
      <c r="B21" s="79" t="s">
        <v>67</v>
      </c>
      <c r="C21" s="77" t="s">
        <v>132</v>
      </c>
      <c r="D21" s="78">
        <v>5.2</v>
      </c>
      <c r="E21" s="77" t="s">
        <v>128</v>
      </c>
      <c r="F21" s="102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6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6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6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6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6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6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6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79" t="s">
        <v>68</v>
      </c>
      <c r="C22" s="77" t="s">
        <v>131</v>
      </c>
      <c r="D22" s="78">
        <v>5.2</v>
      </c>
      <c r="E22" s="77" t="s">
        <v>128</v>
      </c>
      <c r="F22" s="102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6">
        <v>1</v>
      </c>
      <c r="BB22" s="76">
        <v>1</v>
      </c>
      <c r="BC22" s="76">
        <v>1</v>
      </c>
      <c r="BD22" s="76">
        <v>1</v>
      </c>
      <c r="BE22" s="76">
        <v>1</v>
      </c>
      <c r="BF22" s="76">
        <v>1</v>
      </c>
      <c r="BG22" s="76">
        <v>1</v>
      </c>
      <c r="BH22" s="76">
        <v>1</v>
      </c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6">
        <v>1</v>
      </c>
      <c r="BO22" s="76">
        <v>1</v>
      </c>
      <c r="BP22" s="76">
        <v>1</v>
      </c>
      <c r="BQ22" s="76">
        <v>1</v>
      </c>
      <c r="BR22" s="76">
        <v>1</v>
      </c>
      <c r="BS22" s="76">
        <v>1</v>
      </c>
      <c r="BT22" s="76">
        <v>1</v>
      </c>
      <c r="BU22" s="76">
        <v>1</v>
      </c>
      <c r="BV22" s="76">
        <v>1</v>
      </c>
      <c r="BW22" s="76">
        <v>1</v>
      </c>
      <c r="BX22" s="76">
        <v>1</v>
      </c>
      <c r="BY22" s="76">
        <v>1</v>
      </c>
      <c r="BZ22" s="76">
        <v>1</v>
      </c>
      <c r="CA22" s="76">
        <v>1</v>
      </c>
      <c r="CB22" s="76">
        <v>1</v>
      </c>
      <c r="CC22" s="76">
        <v>1</v>
      </c>
      <c r="CD22" s="76">
        <v>1</v>
      </c>
      <c r="CE22" s="76">
        <v>1</v>
      </c>
      <c r="CF22" s="76">
        <v>1</v>
      </c>
      <c r="CG22" s="76">
        <v>1</v>
      </c>
      <c r="CH22" s="76">
        <v>1</v>
      </c>
      <c r="CI22" s="76">
        <v>1</v>
      </c>
      <c r="CJ22" s="76">
        <v>1</v>
      </c>
      <c r="CK22" s="76">
        <v>1</v>
      </c>
      <c r="CL22" s="76">
        <v>1</v>
      </c>
      <c r="CM22" s="76">
        <v>1</v>
      </c>
      <c r="CN22" s="76">
        <v>1</v>
      </c>
      <c r="CO22" s="76">
        <v>1</v>
      </c>
      <c r="CP22" s="76">
        <v>1</v>
      </c>
      <c r="CQ22" s="76">
        <v>1</v>
      </c>
      <c r="CR22" s="76">
        <v>1</v>
      </c>
      <c r="CS22" s="76">
        <v>1</v>
      </c>
      <c r="CT22" s="76">
        <v>1</v>
      </c>
      <c r="CU22" s="76">
        <v>1</v>
      </c>
      <c r="CV22" s="76">
        <v>1</v>
      </c>
      <c r="CW22" s="76">
        <v>1</v>
      </c>
      <c r="CX22" s="76">
        <v>1</v>
      </c>
      <c r="CY22" s="76">
        <v>1</v>
      </c>
      <c r="CZ22" s="76">
        <v>1</v>
      </c>
      <c r="DA22" s="76">
        <v>1</v>
      </c>
      <c r="DB22" s="76">
        <v>1</v>
      </c>
      <c r="DC22" s="76">
        <v>1</v>
      </c>
      <c r="DD22" s="76">
        <v>1</v>
      </c>
      <c r="DE22" s="76">
        <v>1</v>
      </c>
      <c r="DF22" s="76">
        <v>1</v>
      </c>
      <c r="DG22" s="76">
        <v>1</v>
      </c>
      <c r="DH22" s="76">
        <v>1</v>
      </c>
      <c r="DI22" s="76">
        <v>1</v>
      </c>
      <c r="DJ22" s="76">
        <v>1</v>
      </c>
      <c r="DK22" s="76">
        <v>1</v>
      </c>
      <c r="DL22" s="76">
        <v>1</v>
      </c>
      <c r="DM22" s="76">
        <v>1</v>
      </c>
      <c r="DN22" s="76">
        <v>1</v>
      </c>
      <c r="DO22" s="76">
        <v>1</v>
      </c>
      <c r="DP22" s="76">
        <v>1</v>
      </c>
      <c r="DQ22" s="76">
        <v>1</v>
      </c>
      <c r="DR22" s="76">
        <v>1</v>
      </c>
      <c r="DS22" s="76">
        <v>1</v>
      </c>
      <c r="DT22" s="76">
        <v>1</v>
      </c>
      <c r="DU22" s="76">
        <v>1</v>
      </c>
      <c r="DV22" s="76">
        <v>1</v>
      </c>
      <c r="DW22" s="76">
        <v>1</v>
      </c>
      <c r="DX22" s="76">
        <v>1</v>
      </c>
      <c r="DY22" s="76">
        <v>1</v>
      </c>
      <c r="DZ22" s="76">
        <v>1</v>
      </c>
      <c r="EA22" s="76">
        <v>1</v>
      </c>
      <c r="EB22" s="76">
        <v>1</v>
      </c>
      <c r="EC22" s="76">
        <v>1</v>
      </c>
      <c r="ED22" s="76">
        <v>1</v>
      </c>
      <c r="EE22" s="76">
        <v>1</v>
      </c>
      <c r="EF22" s="76">
        <v>1</v>
      </c>
      <c r="EG22" s="76">
        <v>1</v>
      </c>
      <c r="EH22" s="76">
        <v>1</v>
      </c>
      <c r="EI22" s="76">
        <v>1</v>
      </c>
      <c r="EJ22" s="76">
        <v>1</v>
      </c>
      <c r="EK22" s="76">
        <v>1</v>
      </c>
      <c r="EL22" s="76">
        <v>1</v>
      </c>
      <c r="EM22" s="76">
        <v>1</v>
      </c>
      <c r="EN22" s="76">
        <v>1</v>
      </c>
      <c r="EO22" s="76">
        <v>1</v>
      </c>
      <c r="EP22" s="76">
        <v>1</v>
      </c>
      <c r="EQ22" s="76">
        <v>1</v>
      </c>
      <c r="ER22" s="76">
        <v>1</v>
      </c>
      <c r="ES22" s="76">
        <v>1</v>
      </c>
      <c r="ET22" s="76">
        <v>1</v>
      </c>
      <c r="EU22" s="76">
        <v>1</v>
      </c>
      <c r="EV22" s="76">
        <v>1</v>
      </c>
      <c r="EW22" s="76">
        <v>1</v>
      </c>
      <c r="EX22" s="76">
        <v>1</v>
      </c>
      <c r="EY22" s="76">
        <v>1</v>
      </c>
      <c r="EZ22" s="76">
        <v>1</v>
      </c>
      <c r="FA22" s="76">
        <v>1</v>
      </c>
      <c r="FB22" s="76">
        <v>1</v>
      </c>
      <c r="FC22" s="76">
        <v>1</v>
      </c>
      <c r="FD22" s="76">
        <v>1</v>
      </c>
      <c r="FE22" s="76">
        <v>1</v>
      </c>
      <c r="FF22" s="76">
        <v>1</v>
      </c>
      <c r="FG22" s="76">
        <v>1</v>
      </c>
      <c r="FH22" s="76">
        <v>1</v>
      </c>
      <c r="FI22" s="76">
        <v>1</v>
      </c>
      <c r="FJ22" s="76">
        <v>1</v>
      </c>
      <c r="FK22" s="76">
        <v>1</v>
      </c>
      <c r="FL22" s="76">
        <v>1</v>
      </c>
      <c r="FM22" s="76">
        <v>1</v>
      </c>
      <c r="FN22" s="76">
        <v>1</v>
      </c>
      <c r="FO22" s="76">
        <v>1</v>
      </c>
      <c r="FP22" s="76">
        <v>1</v>
      </c>
      <c r="FQ22" s="76">
        <v>1</v>
      </c>
      <c r="FR22" s="76">
        <v>1</v>
      </c>
      <c r="FS22" s="76">
        <v>1</v>
      </c>
      <c r="FT22" s="76">
        <v>1</v>
      </c>
      <c r="FU22" s="76">
        <v>1</v>
      </c>
      <c r="FV22" s="76">
        <v>1</v>
      </c>
      <c r="FW22" s="76">
        <v>1</v>
      </c>
      <c r="FX22" s="76">
        <v>1</v>
      </c>
      <c r="FY22" s="76">
        <v>1</v>
      </c>
      <c r="FZ22" s="76">
        <v>1</v>
      </c>
      <c r="GA22" s="76">
        <v>1</v>
      </c>
      <c r="GB22" s="76">
        <v>1</v>
      </c>
      <c r="GC22" s="76">
        <v>1</v>
      </c>
      <c r="GD22" s="76">
        <v>1</v>
      </c>
      <c r="GE22" s="76">
        <v>1</v>
      </c>
      <c r="GF22" s="76">
        <v>1</v>
      </c>
      <c r="GG22" s="76">
        <v>1</v>
      </c>
      <c r="GH22" s="76">
        <v>1</v>
      </c>
      <c r="GI22" s="76">
        <v>1</v>
      </c>
      <c r="GJ22" s="76">
        <v>1</v>
      </c>
      <c r="GK22" s="76">
        <v>1</v>
      </c>
      <c r="GL22" s="76">
        <v>1</v>
      </c>
      <c r="GM22" s="76">
        <v>1</v>
      </c>
      <c r="GN22" s="76">
        <v>1</v>
      </c>
      <c r="GO22" s="76">
        <v>1</v>
      </c>
      <c r="GP22" s="76">
        <v>1</v>
      </c>
      <c r="GQ22" s="76">
        <v>1</v>
      </c>
      <c r="GR22" s="76">
        <v>1</v>
      </c>
      <c r="GS22" s="76">
        <v>1</v>
      </c>
      <c r="GT22" s="76">
        <v>1</v>
      </c>
      <c r="GU22" s="76">
        <v>1</v>
      </c>
      <c r="GV22" s="76">
        <v>1</v>
      </c>
      <c r="GW22" s="76">
        <v>1</v>
      </c>
      <c r="GX22" s="76">
        <v>1</v>
      </c>
      <c r="GY22" s="76">
        <v>1</v>
      </c>
      <c r="GZ22" s="76">
        <v>1</v>
      </c>
      <c r="HA22" s="76">
        <v>1</v>
      </c>
      <c r="HB22" s="76">
        <v>1</v>
      </c>
      <c r="HC22" s="76">
        <v>1</v>
      </c>
      <c r="HD22" s="76">
        <v>1</v>
      </c>
      <c r="HE22" s="76">
        <v>1</v>
      </c>
      <c r="HF22" s="76">
        <v>1</v>
      </c>
      <c r="HG22" s="76">
        <v>1</v>
      </c>
      <c r="HH22" s="76">
        <v>1</v>
      </c>
      <c r="HI22" s="76">
        <v>1</v>
      </c>
      <c r="HJ22" s="76">
        <v>1</v>
      </c>
      <c r="HK22" s="76">
        <v>1</v>
      </c>
      <c r="HL22" s="76">
        <v>1</v>
      </c>
      <c r="HM22" s="76">
        <v>1</v>
      </c>
      <c r="HN22" s="76">
        <v>1</v>
      </c>
      <c r="HO22" s="76">
        <v>1</v>
      </c>
      <c r="HP22" s="76">
        <v>1</v>
      </c>
      <c r="HQ22" s="76">
        <v>1</v>
      </c>
      <c r="HR22" s="76">
        <v>1</v>
      </c>
      <c r="HS22" s="76">
        <v>1</v>
      </c>
      <c r="HT22" s="76">
        <v>1</v>
      </c>
      <c r="HU22" s="76">
        <v>1</v>
      </c>
      <c r="HV22" s="76">
        <v>1</v>
      </c>
      <c r="HW22" s="76">
        <v>1</v>
      </c>
      <c r="HX22" s="76">
        <v>1</v>
      </c>
    </row>
    <row r="23" spans="1:232" x14ac:dyDescent="0.2">
      <c r="B23" s="123" t="s">
        <v>69</v>
      </c>
      <c r="C23" s="77" t="s">
        <v>131</v>
      </c>
      <c r="D23" s="78">
        <v>5.2</v>
      </c>
      <c r="E23" s="77" t="s">
        <v>128</v>
      </c>
      <c r="F23" s="102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6">
        <v>1</v>
      </c>
      <c r="BB23" s="74">
        <v>1</v>
      </c>
      <c r="BC23" s="76">
        <v>1</v>
      </c>
      <c r="BD23" s="76">
        <v>1</v>
      </c>
      <c r="BE23" s="76">
        <v>1</v>
      </c>
      <c r="BF23" s="76">
        <v>1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1</v>
      </c>
      <c r="BT23" s="76">
        <v>1</v>
      </c>
      <c r="BU23" s="76">
        <v>1</v>
      </c>
      <c r="BV23" s="76">
        <v>1</v>
      </c>
      <c r="BW23" s="76">
        <v>1</v>
      </c>
      <c r="BX23" s="76">
        <v>1</v>
      </c>
      <c r="BY23" s="76">
        <v>1</v>
      </c>
      <c r="BZ23" s="74">
        <v>1</v>
      </c>
      <c r="CA23" s="76">
        <v>1</v>
      </c>
      <c r="CB23" s="76">
        <v>1</v>
      </c>
      <c r="CC23" s="76">
        <v>1</v>
      </c>
      <c r="CD23" s="76">
        <v>1</v>
      </c>
      <c r="CE23" s="76">
        <v>1</v>
      </c>
      <c r="CF23" s="76">
        <v>1</v>
      </c>
      <c r="CG23" s="76">
        <v>1</v>
      </c>
      <c r="CH23" s="76">
        <v>1</v>
      </c>
      <c r="CI23" s="76">
        <v>1</v>
      </c>
      <c r="CJ23" s="76">
        <v>1</v>
      </c>
      <c r="CK23" s="76">
        <v>1</v>
      </c>
      <c r="CL23" s="76">
        <v>1</v>
      </c>
      <c r="CM23" s="76">
        <v>1</v>
      </c>
      <c r="CN23" s="76">
        <v>1</v>
      </c>
      <c r="CO23" s="76">
        <v>1</v>
      </c>
      <c r="CP23" s="76">
        <v>1</v>
      </c>
      <c r="CQ23" s="76">
        <v>1</v>
      </c>
      <c r="CR23" s="76">
        <v>1</v>
      </c>
      <c r="CS23" s="76">
        <v>1</v>
      </c>
      <c r="CT23" s="76">
        <v>1</v>
      </c>
      <c r="CU23" s="76">
        <v>1</v>
      </c>
      <c r="CV23" s="76">
        <v>1</v>
      </c>
      <c r="CW23" s="76">
        <v>1</v>
      </c>
      <c r="CX23" s="74">
        <v>1</v>
      </c>
      <c r="CY23" s="76">
        <v>1</v>
      </c>
      <c r="CZ23" s="76">
        <v>1</v>
      </c>
      <c r="DA23" s="76">
        <v>1</v>
      </c>
      <c r="DB23" s="76">
        <v>1</v>
      </c>
      <c r="DC23" s="76">
        <v>1</v>
      </c>
      <c r="DD23" s="76">
        <v>1</v>
      </c>
      <c r="DE23" s="76">
        <v>1</v>
      </c>
      <c r="DF23" s="76">
        <v>1</v>
      </c>
      <c r="DG23" s="76">
        <v>1</v>
      </c>
      <c r="DH23" s="76">
        <v>1</v>
      </c>
      <c r="DI23" s="76">
        <v>1</v>
      </c>
      <c r="DJ23" s="76">
        <v>1</v>
      </c>
      <c r="DK23" s="76">
        <v>1</v>
      </c>
      <c r="DL23" s="76">
        <v>1</v>
      </c>
      <c r="DM23" s="76">
        <v>1</v>
      </c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6">
        <v>1</v>
      </c>
      <c r="DT23" s="76">
        <v>1</v>
      </c>
      <c r="DU23" s="76">
        <v>1</v>
      </c>
      <c r="DV23" s="74">
        <v>1</v>
      </c>
      <c r="DW23" s="76">
        <v>1</v>
      </c>
      <c r="DX23" s="76">
        <v>1</v>
      </c>
      <c r="DY23" s="76">
        <v>1</v>
      </c>
      <c r="DZ23" s="76">
        <v>1</v>
      </c>
      <c r="EA23" s="76">
        <v>1</v>
      </c>
      <c r="EB23" s="76">
        <v>1</v>
      </c>
      <c r="EC23" s="76">
        <v>1</v>
      </c>
      <c r="ED23" s="76">
        <v>1</v>
      </c>
      <c r="EE23" s="76">
        <v>1</v>
      </c>
      <c r="EF23" s="76">
        <v>1</v>
      </c>
      <c r="EG23" s="76">
        <v>1</v>
      </c>
      <c r="EH23" s="76">
        <v>1</v>
      </c>
      <c r="EI23" s="76">
        <v>1</v>
      </c>
      <c r="EJ23" s="76">
        <v>1</v>
      </c>
      <c r="EK23" s="76">
        <v>1</v>
      </c>
      <c r="EL23" s="76">
        <v>1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4">
        <v>1</v>
      </c>
      <c r="EU23" s="76">
        <v>1</v>
      </c>
      <c r="EV23" s="76">
        <v>1</v>
      </c>
      <c r="EW23" s="76">
        <v>1</v>
      </c>
      <c r="EX23" s="76">
        <v>1</v>
      </c>
      <c r="EY23" s="76">
        <v>1</v>
      </c>
      <c r="EZ23" s="76">
        <v>1</v>
      </c>
      <c r="FA23" s="76">
        <v>1</v>
      </c>
      <c r="FB23" s="76">
        <v>1</v>
      </c>
      <c r="FC23" s="76">
        <v>1</v>
      </c>
      <c r="FD23" s="76">
        <v>1</v>
      </c>
      <c r="FE23" s="76">
        <v>1</v>
      </c>
      <c r="FF23" s="76">
        <v>1</v>
      </c>
      <c r="FG23" s="76">
        <v>1</v>
      </c>
      <c r="FH23" s="76">
        <v>1</v>
      </c>
      <c r="FI23" s="76">
        <v>1</v>
      </c>
      <c r="FJ23" s="76">
        <v>1</v>
      </c>
      <c r="FK23" s="76">
        <v>1</v>
      </c>
      <c r="FL23" s="76">
        <v>1</v>
      </c>
      <c r="FM23" s="76">
        <v>1</v>
      </c>
      <c r="FN23" s="76">
        <v>1</v>
      </c>
      <c r="FO23" s="76">
        <v>1</v>
      </c>
      <c r="FP23" s="76">
        <v>1</v>
      </c>
      <c r="FQ23" s="76">
        <v>1</v>
      </c>
      <c r="FR23" s="74">
        <v>1</v>
      </c>
      <c r="FS23" s="76">
        <v>1</v>
      </c>
      <c r="FT23" s="76">
        <v>1</v>
      </c>
      <c r="FU23" s="76">
        <v>1</v>
      </c>
      <c r="FV23" s="76">
        <v>1</v>
      </c>
      <c r="FW23" s="76">
        <v>1</v>
      </c>
      <c r="FX23" s="76">
        <v>1</v>
      </c>
      <c r="FY23" s="76">
        <v>1</v>
      </c>
      <c r="FZ23" s="76">
        <v>1</v>
      </c>
      <c r="GA23" s="76">
        <v>1</v>
      </c>
      <c r="GB23" s="76">
        <v>1</v>
      </c>
      <c r="GC23" s="76">
        <v>1</v>
      </c>
      <c r="GD23" s="76">
        <v>1</v>
      </c>
      <c r="GE23" s="76">
        <v>1</v>
      </c>
      <c r="GF23" s="76">
        <v>1</v>
      </c>
      <c r="GG23" s="76">
        <v>1</v>
      </c>
      <c r="GH23" s="76">
        <v>1</v>
      </c>
      <c r="GI23" s="76">
        <v>1</v>
      </c>
      <c r="GJ23" s="76">
        <v>1</v>
      </c>
      <c r="GK23" s="76">
        <v>1</v>
      </c>
      <c r="GL23" s="76">
        <v>1</v>
      </c>
      <c r="GM23" s="76">
        <v>1</v>
      </c>
      <c r="GN23" s="76">
        <v>1</v>
      </c>
      <c r="GO23" s="76">
        <v>1</v>
      </c>
      <c r="GP23" s="74">
        <v>1</v>
      </c>
      <c r="GQ23" s="76">
        <v>1</v>
      </c>
      <c r="GR23" s="76">
        <v>1</v>
      </c>
      <c r="GS23" s="76">
        <v>1</v>
      </c>
      <c r="GT23" s="76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1</v>
      </c>
      <c r="HA23" s="76">
        <v>1</v>
      </c>
      <c r="HB23" s="76">
        <v>1</v>
      </c>
      <c r="HC23" s="76">
        <v>1</v>
      </c>
      <c r="HD23" s="76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79" t="s">
        <v>70</v>
      </c>
      <c r="C24" s="77" t="s">
        <v>131</v>
      </c>
      <c r="D24" s="78">
        <v>5.2</v>
      </c>
      <c r="E24" s="77" t="s">
        <v>128</v>
      </c>
      <c r="F24" s="102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6">
        <v>1</v>
      </c>
      <c r="BB24" s="74">
        <v>1</v>
      </c>
      <c r="BC24" s="76">
        <v>1</v>
      </c>
      <c r="BD24" s="76">
        <v>1</v>
      </c>
      <c r="BE24" s="76">
        <v>1</v>
      </c>
      <c r="BF24" s="76">
        <v>1</v>
      </c>
      <c r="BG24" s="76">
        <v>1</v>
      </c>
      <c r="BH24" s="76">
        <v>1</v>
      </c>
      <c r="BI24" s="76">
        <v>1</v>
      </c>
      <c r="BJ24" s="76">
        <v>1</v>
      </c>
      <c r="BK24" s="76">
        <v>1</v>
      </c>
      <c r="BL24" s="76">
        <v>1</v>
      </c>
      <c r="BM24" s="76">
        <v>1</v>
      </c>
      <c r="BN24" s="76">
        <v>1</v>
      </c>
      <c r="BO24" s="76">
        <v>1</v>
      </c>
      <c r="BP24" s="76">
        <v>1</v>
      </c>
      <c r="BQ24" s="76">
        <v>1</v>
      </c>
      <c r="BR24" s="76">
        <v>1</v>
      </c>
      <c r="BS24" s="76">
        <v>1</v>
      </c>
      <c r="BT24" s="76">
        <v>1</v>
      </c>
      <c r="BU24" s="76">
        <v>1</v>
      </c>
      <c r="BV24" s="76">
        <v>1</v>
      </c>
      <c r="BW24" s="76">
        <v>1</v>
      </c>
      <c r="BX24" s="76">
        <v>1</v>
      </c>
      <c r="BY24" s="76">
        <v>1</v>
      </c>
      <c r="BZ24" s="74">
        <v>1</v>
      </c>
      <c r="CA24" s="76">
        <v>1</v>
      </c>
      <c r="CB24" s="76">
        <v>1</v>
      </c>
      <c r="CC24" s="76">
        <v>1</v>
      </c>
      <c r="CD24" s="76">
        <v>1</v>
      </c>
      <c r="CE24" s="76">
        <v>1</v>
      </c>
      <c r="CF24" s="76">
        <v>1</v>
      </c>
      <c r="CG24" s="76">
        <v>1</v>
      </c>
      <c r="CH24" s="76">
        <v>1</v>
      </c>
      <c r="CI24" s="76">
        <v>1</v>
      </c>
      <c r="CJ24" s="76">
        <v>1</v>
      </c>
      <c r="CK24" s="76">
        <v>1</v>
      </c>
      <c r="CL24" s="76">
        <v>1</v>
      </c>
      <c r="CM24" s="76">
        <v>1</v>
      </c>
      <c r="CN24" s="76">
        <v>1</v>
      </c>
      <c r="CO24" s="76">
        <v>1</v>
      </c>
      <c r="CP24" s="76">
        <v>1</v>
      </c>
      <c r="CQ24" s="76">
        <v>1</v>
      </c>
      <c r="CR24" s="76">
        <v>1</v>
      </c>
      <c r="CS24" s="76">
        <v>1</v>
      </c>
      <c r="CT24" s="76">
        <v>1</v>
      </c>
      <c r="CU24" s="76">
        <v>1</v>
      </c>
      <c r="CV24" s="76">
        <v>1</v>
      </c>
      <c r="CW24" s="76">
        <v>1</v>
      </c>
      <c r="CX24" s="74">
        <v>1</v>
      </c>
      <c r="CY24" s="76">
        <v>1</v>
      </c>
      <c r="CZ24" s="76">
        <v>1</v>
      </c>
      <c r="DA24" s="76">
        <v>1</v>
      </c>
      <c r="DB24" s="76">
        <v>1</v>
      </c>
      <c r="DC24" s="76">
        <v>1</v>
      </c>
      <c r="DD24" s="76">
        <v>1</v>
      </c>
      <c r="DE24" s="76">
        <v>1</v>
      </c>
      <c r="DF24" s="76">
        <v>1</v>
      </c>
      <c r="DG24" s="76">
        <v>1</v>
      </c>
      <c r="DH24" s="76">
        <v>1</v>
      </c>
      <c r="DI24" s="76">
        <v>1</v>
      </c>
      <c r="DJ24" s="76">
        <v>1</v>
      </c>
      <c r="DK24" s="76">
        <v>1</v>
      </c>
      <c r="DL24" s="76">
        <v>1</v>
      </c>
      <c r="DM24" s="76">
        <v>1</v>
      </c>
      <c r="DN24" s="76">
        <v>1</v>
      </c>
      <c r="DO24" s="76">
        <v>1</v>
      </c>
      <c r="DP24" s="76">
        <v>1</v>
      </c>
      <c r="DQ24" s="76">
        <v>1</v>
      </c>
      <c r="DR24" s="76">
        <v>1</v>
      </c>
      <c r="DS24" s="76">
        <v>1</v>
      </c>
      <c r="DT24" s="76">
        <v>1</v>
      </c>
      <c r="DU24" s="76">
        <v>1</v>
      </c>
      <c r="DV24" s="74">
        <v>1</v>
      </c>
      <c r="DW24" s="76">
        <v>1</v>
      </c>
      <c r="DX24" s="76">
        <v>1</v>
      </c>
      <c r="DY24" s="76">
        <v>1</v>
      </c>
      <c r="DZ24" s="76">
        <v>1</v>
      </c>
      <c r="EA24" s="76">
        <v>1</v>
      </c>
      <c r="EB24" s="76">
        <v>1</v>
      </c>
      <c r="EC24" s="76">
        <v>1</v>
      </c>
      <c r="ED24" s="76">
        <v>1</v>
      </c>
      <c r="EE24" s="76">
        <v>1</v>
      </c>
      <c r="EF24" s="76">
        <v>1</v>
      </c>
      <c r="EG24" s="76">
        <v>1</v>
      </c>
      <c r="EH24" s="76">
        <v>1</v>
      </c>
      <c r="EI24" s="76">
        <v>1</v>
      </c>
      <c r="EJ24" s="76">
        <v>1</v>
      </c>
      <c r="EK24" s="76">
        <v>1</v>
      </c>
      <c r="EL24" s="76">
        <v>1</v>
      </c>
      <c r="EM24" s="76">
        <v>1</v>
      </c>
      <c r="EN24" s="76">
        <v>1</v>
      </c>
      <c r="EO24" s="76">
        <v>1</v>
      </c>
      <c r="EP24" s="76">
        <v>1</v>
      </c>
      <c r="EQ24" s="76">
        <v>1</v>
      </c>
      <c r="ER24" s="76">
        <v>1</v>
      </c>
      <c r="ES24" s="76">
        <v>1</v>
      </c>
      <c r="ET24" s="74">
        <v>1</v>
      </c>
      <c r="EU24" s="76">
        <v>1</v>
      </c>
      <c r="EV24" s="76">
        <v>1</v>
      </c>
      <c r="EW24" s="76">
        <v>1</v>
      </c>
      <c r="EX24" s="76">
        <v>1</v>
      </c>
      <c r="EY24" s="76">
        <v>1</v>
      </c>
      <c r="EZ24" s="76">
        <v>1</v>
      </c>
      <c r="FA24" s="76">
        <v>1</v>
      </c>
      <c r="FB24" s="76">
        <v>1</v>
      </c>
      <c r="FC24" s="76">
        <v>1</v>
      </c>
      <c r="FD24" s="76">
        <v>1</v>
      </c>
      <c r="FE24" s="76">
        <v>1</v>
      </c>
      <c r="FF24" s="76">
        <v>1</v>
      </c>
      <c r="FG24" s="76">
        <v>1</v>
      </c>
      <c r="FH24" s="76">
        <v>1</v>
      </c>
      <c r="FI24" s="76">
        <v>1</v>
      </c>
      <c r="FJ24" s="76">
        <v>1</v>
      </c>
      <c r="FK24" s="76">
        <v>1</v>
      </c>
      <c r="FL24" s="76">
        <v>1</v>
      </c>
      <c r="FM24" s="76">
        <v>1</v>
      </c>
      <c r="FN24" s="76">
        <v>1</v>
      </c>
      <c r="FO24" s="76">
        <v>1</v>
      </c>
      <c r="FP24" s="76">
        <v>1</v>
      </c>
      <c r="FQ24" s="76">
        <v>1</v>
      </c>
      <c r="FR24" s="74">
        <v>1</v>
      </c>
      <c r="FS24" s="76">
        <v>1</v>
      </c>
      <c r="FT24" s="76">
        <v>1</v>
      </c>
      <c r="FU24" s="76">
        <v>1</v>
      </c>
      <c r="FV24" s="76">
        <v>1</v>
      </c>
      <c r="FW24" s="76">
        <v>1</v>
      </c>
      <c r="FX24" s="76">
        <v>1</v>
      </c>
      <c r="FY24" s="76">
        <v>1</v>
      </c>
      <c r="FZ24" s="76">
        <v>1</v>
      </c>
      <c r="GA24" s="76">
        <v>1</v>
      </c>
      <c r="GB24" s="76">
        <v>1</v>
      </c>
      <c r="GC24" s="76">
        <v>1</v>
      </c>
      <c r="GD24" s="76">
        <v>1</v>
      </c>
      <c r="GE24" s="76">
        <v>1</v>
      </c>
      <c r="GF24" s="76">
        <v>1</v>
      </c>
      <c r="GG24" s="76">
        <v>1</v>
      </c>
      <c r="GH24" s="76">
        <v>1</v>
      </c>
      <c r="GI24" s="76">
        <v>1</v>
      </c>
      <c r="GJ24" s="76">
        <v>1</v>
      </c>
      <c r="GK24" s="76">
        <v>1</v>
      </c>
      <c r="GL24" s="76">
        <v>1</v>
      </c>
      <c r="GM24" s="76">
        <v>1</v>
      </c>
      <c r="GN24" s="76">
        <v>1</v>
      </c>
      <c r="GO24" s="76">
        <v>1</v>
      </c>
      <c r="GP24" s="74">
        <v>1</v>
      </c>
      <c r="GQ24" s="76">
        <v>1</v>
      </c>
      <c r="GR24" s="76">
        <v>1</v>
      </c>
      <c r="GS24" s="76">
        <v>1</v>
      </c>
      <c r="GT24" s="76">
        <v>1</v>
      </c>
      <c r="GU24" s="76">
        <v>1</v>
      </c>
      <c r="GV24" s="76">
        <v>1</v>
      </c>
      <c r="GW24" s="76">
        <v>1</v>
      </c>
      <c r="GX24" s="76">
        <v>1</v>
      </c>
      <c r="GY24" s="76">
        <v>1</v>
      </c>
      <c r="GZ24" s="76">
        <v>1</v>
      </c>
      <c r="HA24" s="76">
        <v>1</v>
      </c>
      <c r="HB24" s="76">
        <v>1</v>
      </c>
      <c r="HC24" s="76">
        <v>1</v>
      </c>
      <c r="HD24" s="76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79" t="s">
        <v>71</v>
      </c>
      <c r="C25" s="77" t="s">
        <v>131</v>
      </c>
      <c r="D25" s="78">
        <v>5.2</v>
      </c>
      <c r="E25" s="77" t="s">
        <v>128</v>
      </c>
      <c r="F25" s="102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1</v>
      </c>
      <c r="BB25" s="74">
        <v>0</v>
      </c>
      <c r="BC25" s="76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6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6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6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6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6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6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77" t="s">
        <v>131</v>
      </c>
      <c r="D26" s="78">
        <v>5.2</v>
      </c>
      <c r="E26" s="77" t="s">
        <v>127</v>
      </c>
      <c r="F26" s="102" t="s">
        <v>123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0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</row>
    <row r="27" spans="1:232" x14ac:dyDescent="0.2">
      <c r="B27" s="123" t="s">
        <v>73</v>
      </c>
      <c r="C27" s="77" t="s">
        <v>131</v>
      </c>
      <c r="D27" s="78">
        <v>5.2</v>
      </c>
      <c r="E27" s="77" t="s">
        <v>127</v>
      </c>
      <c r="F27" s="102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6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6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6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6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6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6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6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79" t="s">
        <v>74</v>
      </c>
      <c r="C28" s="77" t="s">
        <v>131</v>
      </c>
      <c r="D28" s="78">
        <v>5.2</v>
      </c>
      <c r="E28" s="77" t="s">
        <v>127</v>
      </c>
      <c r="F28" s="102" t="s">
        <v>123</v>
      </c>
      <c r="G28" s="80">
        <v>1</v>
      </c>
      <c r="H28" s="81">
        <v>1</v>
      </c>
      <c r="I28" s="81">
        <v>1</v>
      </c>
      <c r="J28" s="81">
        <v>1</v>
      </c>
      <c r="K28" s="81">
        <v>1</v>
      </c>
      <c r="L28" s="81">
        <v>1</v>
      </c>
      <c r="M28" s="81">
        <v>1</v>
      </c>
      <c r="N28" s="81">
        <v>1</v>
      </c>
      <c r="O28" s="81">
        <v>1</v>
      </c>
      <c r="P28" s="81">
        <v>1</v>
      </c>
      <c r="Q28" s="81">
        <v>1</v>
      </c>
      <c r="R28" s="81">
        <v>1</v>
      </c>
      <c r="S28" s="81">
        <v>1</v>
      </c>
      <c r="T28" s="81">
        <v>1</v>
      </c>
      <c r="U28" s="81">
        <v>1</v>
      </c>
      <c r="V28" s="81">
        <v>1</v>
      </c>
      <c r="W28" s="81">
        <v>1</v>
      </c>
      <c r="X28" s="81">
        <v>1</v>
      </c>
      <c r="Y28" s="81">
        <v>1</v>
      </c>
      <c r="Z28" s="81">
        <v>1</v>
      </c>
      <c r="AA28" s="81">
        <v>1</v>
      </c>
      <c r="AB28" s="81">
        <v>1</v>
      </c>
      <c r="AC28" s="81">
        <v>1</v>
      </c>
      <c r="AD28" s="81">
        <v>1</v>
      </c>
      <c r="AE28" s="80">
        <v>1</v>
      </c>
      <c r="AF28" s="81">
        <v>1</v>
      </c>
      <c r="AG28" s="81">
        <v>1</v>
      </c>
      <c r="AH28" s="81">
        <v>1</v>
      </c>
      <c r="AI28" s="81">
        <v>1</v>
      </c>
      <c r="AJ28" s="81">
        <v>1</v>
      </c>
      <c r="AK28" s="81">
        <v>1</v>
      </c>
      <c r="AL28" s="81">
        <v>1</v>
      </c>
      <c r="AM28" s="81">
        <v>1</v>
      </c>
      <c r="AN28" s="81">
        <v>1</v>
      </c>
      <c r="AO28" s="81">
        <v>1</v>
      </c>
      <c r="AP28" s="81">
        <v>1</v>
      </c>
      <c r="AQ28" s="81">
        <v>1</v>
      </c>
      <c r="AR28" s="81">
        <v>1</v>
      </c>
      <c r="AS28" s="81">
        <v>1</v>
      </c>
      <c r="AT28" s="81">
        <v>1</v>
      </c>
      <c r="AU28" s="81">
        <v>1</v>
      </c>
      <c r="AV28" s="81">
        <v>1</v>
      </c>
      <c r="AW28" s="81">
        <v>1</v>
      </c>
      <c r="AX28" s="81">
        <v>1</v>
      </c>
      <c r="AY28" s="81">
        <v>1</v>
      </c>
      <c r="AZ28" s="81">
        <v>1</v>
      </c>
      <c r="BA28" s="74">
        <v>0</v>
      </c>
      <c r="BB28" s="74">
        <v>0</v>
      </c>
      <c r="BC28" s="76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6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6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6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6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6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6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77" t="s">
        <v>131</v>
      </c>
      <c r="D29" s="78">
        <v>5.2</v>
      </c>
      <c r="E29" s="77" t="s">
        <v>127</v>
      </c>
      <c r="F29" s="102" t="s">
        <v>123</v>
      </c>
      <c r="G29" s="80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0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0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</row>
    <row r="30" spans="1:232" x14ac:dyDescent="0.2">
      <c r="A30" s="50" t="s">
        <v>124</v>
      </c>
      <c r="B30" s="123" t="s">
        <v>76</v>
      </c>
      <c r="C30" s="77" t="s">
        <v>131</v>
      </c>
      <c r="D30" s="78">
        <v>5.2</v>
      </c>
      <c r="E30" s="77" t="s">
        <v>127</v>
      </c>
      <c r="F30" s="102" t="s">
        <v>122</v>
      </c>
      <c r="G30" s="80">
        <v>0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0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0</v>
      </c>
      <c r="AP30" s="81">
        <v>0</v>
      </c>
      <c r="AQ30" s="81">
        <v>0</v>
      </c>
      <c r="AR30" s="81">
        <v>0</v>
      </c>
      <c r="AS30" s="81">
        <v>0</v>
      </c>
      <c r="AT30" s="81">
        <v>0</v>
      </c>
      <c r="AU30" s="81">
        <v>0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0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</row>
    <row r="31" spans="1:232" x14ac:dyDescent="0.2">
      <c r="A31" s="50" t="s">
        <v>124</v>
      </c>
      <c r="B31" s="122" t="s">
        <v>77</v>
      </c>
      <c r="C31" s="77" t="s">
        <v>131</v>
      </c>
      <c r="D31" s="78">
        <v>5.2</v>
      </c>
      <c r="E31" s="77" t="s">
        <v>127</v>
      </c>
      <c r="F31" s="102" t="s">
        <v>122</v>
      </c>
      <c r="G31" s="80">
        <v>0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0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0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0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0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</row>
    <row r="32" spans="1:232" x14ac:dyDescent="0.2">
      <c r="B32" s="79" t="s">
        <v>78</v>
      </c>
      <c r="C32" s="77" t="s">
        <v>132</v>
      </c>
      <c r="D32" s="78">
        <v>5.2</v>
      </c>
      <c r="E32" s="77" t="s">
        <v>128</v>
      </c>
      <c r="F32" s="102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80">
        <v>1</v>
      </c>
      <c r="BB32" s="80">
        <v>1</v>
      </c>
      <c r="BC32" s="80">
        <v>1</v>
      </c>
      <c r="BD32" s="80">
        <v>1</v>
      </c>
      <c r="BE32" s="80">
        <v>1</v>
      </c>
      <c r="BF32" s="80">
        <v>1</v>
      </c>
      <c r="BG32" s="80">
        <v>1</v>
      </c>
      <c r="BH32" s="80">
        <v>1</v>
      </c>
      <c r="BI32" s="80">
        <v>1</v>
      </c>
      <c r="BJ32" s="80">
        <v>1</v>
      </c>
      <c r="BK32" s="80">
        <v>1</v>
      </c>
      <c r="BL32" s="80">
        <v>1</v>
      </c>
      <c r="BM32" s="80">
        <v>1</v>
      </c>
      <c r="BN32" s="80">
        <v>1</v>
      </c>
      <c r="BO32" s="80">
        <v>1</v>
      </c>
      <c r="BP32" s="80">
        <v>1</v>
      </c>
      <c r="BQ32" s="80">
        <v>1</v>
      </c>
      <c r="BR32" s="80">
        <v>1</v>
      </c>
      <c r="BS32" s="80">
        <v>1</v>
      </c>
      <c r="BT32" s="80">
        <v>1</v>
      </c>
      <c r="BU32" s="80">
        <v>1</v>
      </c>
      <c r="BV32" s="80">
        <v>1</v>
      </c>
      <c r="BW32" s="80">
        <v>1</v>
      </c>
      <c r="BX32" s="80">
        <v>1</v>
      </c>
      <c r="BY32" s="80">
        <v>1</v>
      </c>
      <c r="BZ32" s="80">
        <v>1</v>
      </c>
      <c r="CA32" s="80">
        <v>1</v>
      </c>
      <c r="CB32" s="80">
        <v>1</v>
      </c>
      <c r="CC32" s="80">
        <v>1</v>
      </c>
      <c r="CD32" s="80">
        <v>1</v>
      </c>
      <c r="CE32" s="80">
        <v>1</v>
      </c>
      <c r="CF32" s="80">
        <v>1</v>
      </c>
      <c r="CG32" s="80">
        <v>1</v>
      </c>
      <c r="CH32" s="80">
        <v>1</v>
      </c>
      <c r="CI32" s="80">
        <v>1</v>
      </c>
      <c r="CJ32" s="80">
        <v>1</v>
      </c>
      <c r="CK32" s="80">
        <v>1</v>
      </c>
      <c r="CL32" s="80">
        <v>1</v>
      </c>
      <c r="CM32" s="80">
        <v>1</v>
      </c>
      <c r="CN32" s="80">
        <v>1</v>
      </c>
      <c r="CO32" s="80">
        <v>1</v>
      </c>
      <c r="CP32" s="80">
        <v>1</v>
      </c>
      <c r="CQ32" s="80">
        <v>1</v>
      </c>
      <c r="CR32" s="80">
        <v>1</v>
      </c>
      <c r="CS32" s="80">
        <v>1</v>
      </c>
      <c r="CT32" s="80">
        <v>1</v>
      </c>
      <c r="CU32" s="80">
        <v>1</v>
      </c>
      <c r="CV32" s="80">
        <v>1</v>
      </c>
      <c r="CW32" s="80">
        <v>1</v>
      </c>
      <c r="CX32" s="80">
        <v>1</v>
      </c>
      <c r="CY32" s="80">
        <v>1</v>
      </c>
      <c r="CZ32" s="80">
        <v>1</v>
      </c>
      <c r="DA32" s="80">
        <v>1</v>
      </c>
      <c r="DB32" s="80">
        <v>1</v>
      </c>
      <c r="DC32" s="80">
        <v>1</v>
      </c>
      <c r="DD32" s="80">
        <v>1</v>
      </c>
      <c r="DE32" s="80">
        <v>1</v>
      </c>
      <c r="DF32" s="80">
        <v>1</v>
      </c>
      <c r="DG32" s="80">
        <v>1</v>
      </c>
      <c r="DH32" s="80">
        <v>1</v>
      </c>
      <c r="DI32" s="80">
        <v>1</v>
      </c>
      <c r="DJ32" s="80">
        <v>1</v>
      </c>
      <c r="DK32" s="80">
        <v>1</v>
      </c>
      <c r="DL32" s="80">
        <v>1</v>
      </c>
      <c r="DM32" s="80">
        <v>1</v>
      </c>
      <c r="DN32" s="80">
        <v>1</v>
      </c>
      <c r="DO32" s="80">
        <v>1</v>
      </c>
      <c r="DP32" s="80">
        <v>1</v>
      </c>
      <c r="DQ32" s="80">
        <v>1</v>
      </c>
      <c r="DR32" s="80">
        <v>1</v>
      </c>
      <c r="DS32" s="80">
        <v>1</v>
      </c>
      <c r="DT32" s="80">
        <v>1</v>
      </c>
      <c r="DU32" s="80">
        <v>1</v>
      </c>
      <c r="DV32" s="80">
        <v>1</v>
      </c>
      <c r="DW32" s="80">
        <v>1</v>
      </c>
      <c r="DX32" s="80">
        <v>1</v>
      </c>
      <c r="DY32" s="80">
        <v>1</v>
      </c>
      <c r="DZ32" s="80">
        <v>1</v>
      </c>
      <c r="EA32" s="80">
        <v>1</v>
      </c>
      <c r="EB32" s="80">
        <v>1</v>
      </c>
      <c r="EC32" s="80">
        <v>1</v>
      </c>
      <c r="ED32" s="80">
        <v>1</v>
      </c>
      <c r="EE32" s="80">
        <v>1</v>
      </c>
      <c r="EF32" s="80">
        <v>1</v>
      </c>
      <c r="EG32" s="80">
        <v>1</v>
      </c>
      <c r="EH32" s="80">
        <v>1</v>
      </c>
      <c r="EI32" s="80">
        <v>1</v>
      </c>
      <c r="EJ32" s="80">
        <v>1</v>
      </c>
      <c r="EK32" s="80">
        <v>1</v>
      </c>
      <c r="EL32" s="80">
        <v>1</v>
      </c>
      <c r="EM32" s="80">
        <v>1</v>
      </c>
      <c r="EN32" s="80">
        <v>1</v>
      </c>
      <c r="EO32" s="80">
        <v>1</v>
      </c>
      <c r="EP32" s="80">
        <v>1</v>
      </c>
      <c r="EQ32" s="80">
        <v>1</v>
      </c>
      <c r="ER32" s="80">
        <v>1</v>
      </c>
      <c r="ES32" s="80">
        <v>1</v>
      </c>
      <c r="ET32" s="80">
        <v>1</v>
      </c>
      <c r="EU32" s="80">
        <v>1</v>
      </c>
      <c r="EV32" s="80">
        <v>1</v>
      </c>
      <c r="EW32" s="80">
        <v>1</v>
      </c>
      <c r="EX32" s="80">
        <v>1</v>
      </c>
      <c r="EY32" s="80">
        <v>1</v>
      </c>
      <c r="EZ32" s="80">
        <v>1</v>
      </c>
      <c r="FA32" s="80">
        <v>1</v>
      </c>
      <c r="FB32" s="80">
        <v>1</v>
      </c>
      <c r="FC32" s="80">
        <v>1</v>
      </c>
      <c r="FD32" s="80">
        <v>1</v>
      </c>
      <c r="FE32" s="80">
        <v>1</v>
      </c>
      <c r="FF32" s="80">
        <v>1</v>
      </c>
      <c r="FG32" s="80">
        <v>1</v>
      </c>
      <c r="FH32" s="80">
        <v>1</v>
      </c>
      <c r="FI32" s="80">
        <v>1</v>
      </c>
      <c r="FJ32" s="80">
        <v>1</v>
      </c>
      <c r="FK32" s="80">
        <v>1</v>
      </c>
      <c r="FL32" s="80">
        <v>1</v>
      </c>
      <c r="FM32" s="80">
        <v>1</v>
      </c>
      <c r="FN32" s="80">
        <v>1</v>
      </c>
      <c r="FO32" s="80">
        <v>1</v>
      </c>
      <c r="FP32" s="80">
        <v>1</v>
      </c>
      <c r="FQ32" s="80">
        <v>1</v>
      </c>
      <c r="FR32" s="80">
        <v>1</v>
      </c>
      <c r="FS32" s="80">
        <v>1</v>
      </c>
      <c r="FT32" s="80">
        <v>1</v>
      </c>
      <c r="FU32" s="80">
        <v>1</v>
      </c>
      <c r="FV32" s="80">
        <v>1</v>
      </c>
      <c r="FW32" s="80">
        <v>1</v>
      </c>
      <c r="FX32" s="80">
        <v>1</v>
      </c>
      <c r="FY32" s="80">
        <v>1</v>
      </c>
      <c r="FZ32" s="80">
        <v>1</v>
      </c>
      <c r="GA32" s="80">
        <v>1</v>
      </c>
      <c r="GB32" s="80">
        <v>1</v>
      </c>
      <c r="GC32" s="80">
        <v>1</v>
      </c>
      <c r="GD32" s="80">
        <v>1</v>
      </c>
      <c r="GE32" s="80">
        <v>1</v>
      </c>
      <c r="GF32" s="80">
        <v>1</v>
      </c>
      <c r="GG32" s="80">
        <v>1</v>
      </c>
      <c r="GH32" s="80">
        <v>1</v>
      </c>
      <c r="GI32" s="80">
        <v>1</v>
      </c>
      <c r="GJ32" s="80">
        <v>1</v>
      </c>
      <c r="GK32" s="80">
        <v>1</v>
      </c>
      <c r="GL32" s="80">
        <v>1</v>
      </c>
      <c r="GM32" s="80">
        <v>1</v>
      </c>
      <c r="GN32" s="80">
        <v>1</v>
      </c>
      <c r="GO32" s="80">
        <v>1</v>
      </c>
      <c r="GP32" s="80">
        <v>1</v>
      </c>
      <c r="GQ32" s="80">
        <v>1</v>
      </c>
      <c r="GR32" s="80">
        <v>1</v>
      </c>
      <c r="GS32" s="80">
        <v>1</v>
      </c>
      <c r="GT32" s="80">
        <v>1</v>
      </c>
      <c r="GU32" s="80">
        <v>1</v>
      </c>
      <c r="GV32" s="80">
        <v>1</v>
      </c>
      <c r="GW32" s="80">
        <v>1</v>
      </c>
      <c r="GX32" s="80">
        <v>1</v>
      </c>
      <c r="GY32" s="80">
        <v>1</v>
      </c>
      <c r="GZ32" s="80">
        <v>1</v>
      </c>
      <c r="HA32" s="80">
        <v>1</v>
      </c>
      <c r="HB32" s="80">
        <v>1</v>
      </c>
      <c r="HC32" s="80">
        <v>1</v>
      </c>
      <c r="HD32" s="80">
        <v>1</v>
      </c>
      <c r="HE32" s="80">
        <v>1</v>
      </c>
      <c r="HF32" s="80">
        <v>1</v>
      </c>
      <c r="HG32" s="80">
        <v>1</v>
      </c>
      <c r="HH32" s="80">
        <v>1</v>
      </c>
      <c r="HI32" s="80">
        <v>1</v>
      </c>
      <c r="HJ32" s="80">
        <v>1</v>
      </c>
      <c r="HK32" s="80">
        <v>1</v>
      </c>
      <c r="HL32" s="80">
        <v>1</v>
      </c>
      <c r="HM32" s="80">
        <v>1</v>
      </c>
      <c r="HN32" s="80">
        <v>1</v>
      </c>
      <c r="HO32" s="80">
        <v>1</v>
      </c>
      <c r="HP32" s="80">
        <v>1</v>
      </c>
      <c r="HQ32" s="80">
        <v>1</v>
      </c>
      <c r="HR32" s="80">
        <v>1</v>
      </c>
      <c r="HS32" s="80">
        <v>1</v>
      </c>
      <c r="HT32" s="80">
        <v>1</v>
      </c>
      <c r="HU32" s="80">
        <v>1</v>
      </c>
      <c r="HV32" s="80">
        <v>1</v>
      </c>
      <c r="HW32" s="80">
        <v>1</v>
      </c>
      <c r="HX32" s="80">
        <v>1</v>
      </c>
    </row>
    <row r="33" spans="1:232" x14ac:dyDescent="0.2">
      <c r="B33" s="79" t="s">
        <v>79</v>
      </c>
      <c r="C33" s="77" t="s">
        <v>132</v>
      </c>
      <c r="D33" s="78">
        <v>5.2</v>
      </c>
      <c r="E33" s="77" t="s">
        <v>128</v>
      </c>
      <c r="F33" s="102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6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6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6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6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6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6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6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79" t="s">
        <v>80</v>
      </c>
      <c r="C34" s="77" t="s">
        <v>131</v>
      </c>
      <c r="D34" s="78">
        <v>5.2</v>
      </c>
      <c r="E34" s="77" t="s">
        <v>127</v>
      </c>
      <c r="F34" s="102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6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6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6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6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6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6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6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79" t="s">
        <v>81</v>
      </c>
      <c r="C35" s="77" t="s">
        <v>131</v>
      </c>
      <c r="D35" s="78">
        <v>5.2</v>
      </c>
      <c r="E35" s="77" t="s">
        <v>127</v>
      </c>
      <c r="F35" s="102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6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6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6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6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6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6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6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79" t="s">
        <v>82</v>
      </c>
      <c r="C36" s="77" t="s">
        <v>131</v>
      </c>
      <c r="D36" s="78">
        <v>5.2</v>
      </c>
      <c r="E36" s="77" t="s">
        <v>127</v>
      </c>
      <c r="F36" s="102" t="s">
        <v>124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</row>
    <row r="37" spans="1:232" x14ac:dyDescent="0.2">
      <c r="B37" s="79" t="s">
        <v>83</v>
      </c>
      <c r="C37" s="77" t="s">
        <v>132</v>
      </c>
      <c r="D37" s="78">
        <v>5</v>
      </c>
      <c r="E37" s="77" t="s">
        <v>127</v>
      </c>
      <c r="F37" s="102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6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6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6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6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6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6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6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3" t="s">
        <v>84</v>
      </c>
      <c r="C38" s="77" t="s">
        <v>131</v>
      </c>
      <c r="D38" s="78">
        <v>5.2</v>
      </c>
      <c r="E38" s="77" t="s">
        <v>127</v>
      </c>
      <c r="F38" s="102" t="s">
        <v>122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</row>
    <row r="39" spans="1:232" x14ac:dyDescent="0.2">
      <c r="A39" s="27" t="s">
        <v>124</v>
      </c>
      <c r="B39" s="79" t="s">
        <v>85</v>
      </c>
      <c r="C39" s="77" t="s">
        <v>131</v>
      </c>
      <c r="D39" s="78">
        <v>5.2</v>
      </c>
      <c r="E39" s="77" t="s">
        <v>127</v>
      </c>
      <c r="F39" s="102" t="s">
        <v>122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</row>
    <row r="40" spans="1:232" x14ac:dyDescent="0.2">
      <c r="A40" s="27" t="s">
        <v>124</v>
      </c>
      <c r="B40" s="79" t="s">
        <v>86</v>
      </c>
      <c r="C40" s="77" t="s">
        <v>131</v>
      </c>
      <c r="D40" s="78">
        <v>5.2</v>
      </c>
      <c r="E40" s="77" t="s">
        <v>127</v>
      </c>
      <c r="F40" s="102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6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6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6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6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6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6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6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79" t="s">
        <v>87</v>
      </c>
      <c r="C41" s="77" t="s">
        <v>131</v>
      </c>
      <c r="D41" s="78">
        <v>5.2</v>
      </c>
      <c r="E41" s="77" t="s">
        <v>127</v>
      </c>
      <c r="F41" s="102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6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6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6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6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6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6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6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79" t="s">
        <v>88</v>
      </c>
      <c r="C42" s="77" t="s">
        <v>131</v>
      </c>
      <c r="D42" s="78">
        <v>5.2</v>
      </c>
      <c r="E42" s="77" t="s">
        <v>127</v>
      </c>
      <c r="F42" s="102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6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6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6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6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6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6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6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79" t="s">
        <v>89</v>
      </c>
      <c r="C43" s="77" t="s">
        <v>131</v>
      </c>
      <c r="D43" s="78">
        <v>5.2</v>
      </c>
      <c r="E43" s="77" t="s">
        <v>127</v>
      </c>
      <c r="F43" s="102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6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6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6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6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6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6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6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79" t="s">
        <v>90</v>
      </c>
      <c r="C44" s="77" t="s">
        <v>131</v>
      </c>
      <c r="D44" s="78">
        <v>5.2</v>
      </c>
      <c r="E44" s="77" t="s">
        <v>127</v>
      </c>
      <c r="F44" s="102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6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6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6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6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6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6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6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79" t="s">
        <v>91</v>
      </c>
      <c r="C45" s="77" t="s">
        <v>131</v>
      </c>
      <c r="D45" s="78">
        <v>5.2</v>
      </c>
      <c r="E45" s="77" t="s">
        <v>127</v>
      </c>
      <c r="F45" s="102" t="s">
        <v>123</v>
      </c>
      <c r="G45" s="80">
        <v>1</v>
      </c>
      <c r="H45" s="81">
        <v>1</v>
      </c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1</v>
      </c>
      <c r="O45" s="81">
        <v>1</v>
      </c>
      <c r="P45" s="81">
        <v>1</v>
      </c>
      <c r="Q45" s="81">
        <v>1</v>
      </c>
      <c r="R45" s="81">
        <v>1</v>
      </c>
      <c r="S45" s="81">
        <v>1</v>
      </c>
      <c r="T45" s="81">
        <v>1</v>
      </c>
      <c r="U45" s="81">
        <v>1</v>
      </c>
      <c r="V45" s="81">
        <v>1</v>
      </c>
      <c r="W45" s="81">
        <v>1</v>
      </c>
      <c r="X45" s="81">
        <v>1</v>
      </c>
      <c r="Y45" s="81">
        <v>1</v>
      </c>
      <c r="Z45" s="81">
        <v>1</v>
      </c>
      <c r="AA45" s="81">
        <v>1</v>
      </c>
      <c r="AB45" s="81">
        <v>1</v>
      </c>
      <c r="AC45" s="81">
        <v>1</v>
      </c>
      <c r="AD45" s="81">
        <v>1</v>
      </c>
      <c r="AE45" s="80">
        <v>1</v>
      </c>
      <c r="AF45" s="81">
        <v>1</v>
      </c>
      <c r="AG45" s="81">
        <v>1</v>
      </c>
      <c r="AH45" s="81">
        <v>1</v>
      </c>
      <c r="AI45" s="81">
        <v>1</v>
      </c>
      <c r="AJ45" s="81">
        <v>1</v>
      </c>
      <c r="AK45" s="81">
        <v>1</v>
      </c>
      <c r="AL45" s="81">
        <v>1</v>
      </c>
      <c r="AM45" s="81">
        <v>1</v>
      </c>
      <c r="AN45" s="81">
        <v>1</v>
      </c>
      <c r="AO45" s="81">
        <v>1</v>
      </c>
      <c r="AP45" s="81">
        <v>1</v>
      </c>
      <c r="AQ45" s="81">
        <v>1</v>
      </c>
      <c r="AR45" s="81">
        <v>1</v>
      </c>
      <c r="AS45" s="81">
        <v>1</v>
      </c>
      <c r="AT45" s="81">
        <v>1</v>
      </c>
      <c r="AU45" s="81">
        <v>1</v>
      </c>
      <c r="AV45" s="81">
        <v>1</v>
      </c>
      <c r="AW45" s="81">
        <v>1</v>
      </c>
      <c r="AX45" s="81">
        <v>1</v>
      </c>
      <c r="AY45" s="81">
        <v>1</v>
      </c>
      <c r="AZ45" s="81">
        <v>1</v>
      </c>
      <c r="BA45" s="74">
        <v>1</v>
      </c>
      <c r="BB45" s="74">
        <v>1</v>
      </c>
      <c r="BC45" s="76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6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6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6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6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6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6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79" t="s">
        <v>92</v>
      </c>
      <c r="C46" s="77" t="s">
        <v>131</v>
      </c>
      <c r="D46" s="78">
        <v>5.2</v>
      </c>
      <c r="E46" s="77" t="s">
        <v>127</v>
      </c>
      <c r="F46" s="102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6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6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6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6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6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6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6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79" t="s">
        <v>93</v>
      </c>
      <c r="C47" s="77" t="s">
        <v>131</v>
      </c>
      <c r="D47" s="78">
        <v>5.2</v>
      </c>
      <c r="E47" s="77" t="s">
        <v>127</v>
      </c>
      <c r="F47" s="102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6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6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6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6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6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6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6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79" t="s">
        <v>94</v>
      </c>
      <c r="C48" s="77" t="s">
        <v>132</v>
      </c>
      <c r="D48" s="78">
        <v>5.2</v>
      </c>
      <c r="E48" s="77" t="s">
        <v>127</v>
      </c>
      <c r="F48" s="102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6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6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6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6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6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6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6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79" t="s">
        <v>95</v>
      </c>
      <c r="C49" s="77" t="s">
        <v>132</v>
      </c>
      <c r="D49" s="78">
        <v>5.2</v>
      </c>
      <c r="E49" s="77" t="s">
        <v>127</v>
      </c>
      <c r="F49" s="102" t="s">
        <v>123</v>
      </c>
      <c r="G49" s="80">
        <v>1</v>
      </c>
      <c r="H49" s="81">
        <v>1</v>
      </c>
      <c r="I49" s="81">
        <v>1</v>
      </c>
      <c r="J49" s="81">
        <v>1</v>
      </c>
      <c r="K49" s="81">
        <v>1</v>
      </c>
      <c r="L49" s="81">
        <v>1</v>
      </c>
      <c r="M49" s="81">
        <v>1</v>
      </c>
      <c r="N49" s="81">
        <v>1</v>
      </c>
      <c r="O49" s="81">
        <v>1</v>
      </c>
      <c r="P49" s="81">
        <v>1</v>
      </c>
      <c r="Q49" s="81">
        <v>1</v>
      </c>
      <c r="R49" s="81">
        <v>1</v>
      </c>
      <c r="S49" s="81">
        <v>1</v>
      </c>
      <c r="T49" s="81">
        <v>1</v>
      </c>
      <c r="U49" s="81">
        <v>1</v>
      </c>
      <c r="V49" s="81">
        <v>1</v>
      </c>
      <c r="W49" s="81">
        <v>1</v>
      </c>
      <c r="X49" s="81">
        <v>1</v>
      </c>
      <c r="Y49" s="81">
        <v>1</v>
      </c>
      <c r="Z49" s="81">
        <v>1</v>
      </c>
      <c r="AA49" s="81">
        <v>1</v>
      </c>
      <c r="AB49" s="81">
        <v>1</v>
      </c>
      <c r="AC49" s="81">
        <v>1</v>
      </c>
      <c r="AD49" s="81">
        <v>1</v>
      </c>
      <c r="AE49" s="80">
        <v>1</v>
      </c>
      <c r="AF49" s="81">
        <v>1</v>
      </c>
      <c r="AG49" s="81">
        <v>1</v>
      </c>
      <c r="AH49" s="81">
        <v>1</v>
      </c>
      <c r="AI49" s="81">
        <v>1</v>
      </c>
      <c r="AJ49" s="81">
        <v>1</v>
      </c>
      <c r="AK49" s="81">
        <v>1</v>
      </c>
      <c r="AL49" s="81">
        <v>1</v>
      </c>
      <c r="AM49" s="81">
        <v>1</v>
      </c>
      <c r="AN49" s="81">
        <v>1</v>
      </c>
      <c r="AO49" s="81">
        <v>1</v>
      </c>
      <c r="AP49" s="81">
        <v>1</v>
      </c>
      <c r="AQ49" s="81">
        <v>1</v>
      </c>
      <c r="AR49" s="81">
        <v>1</v>
      </c>
      <c r="AS49" s="81">
        <v>1</v>
      </c>
      <c r="AT49" s="81">
        <v>1</v>
      </c>
      <c r="AU49" s="81">
        <v>1</v>
      </c>
      <c r="AV49" s="81">
        <v>1</v>
      </c>
      <c r="AW49" s="81">
        <v>1</v>
      </c>
      <c r="AX49" s="81">
        <v>1</v>
      </c>
      <c r="AY49" s="81">
        <v>1</v>
      </c>
      <c r="AZ49" s="81">
        <v>1</v>
      </c>
      <c r="BA49" s="74">
        <v>1</v>
      </c>
      <c r="BB49" s="74">
        <v>1</v>
      </c>
      <c r="BC49" s="76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6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6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6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6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6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6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79" t="s">
        <v>96</v>
      </c>
      <c r="C50" s="77" t="s">
        <v>132</v>
      </c>
      <c r="D50" s="78">
        <v>5.2</v>
      </c>
      <c r="E50" s="77" t="s">
        <v>127</v>
      </c>
      <c r="F50" s="102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6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6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6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6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6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6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6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79" t="s">
        <v>97</v>
      </c>
      <c r="C51" s="77" t="s">
        <v>132</v>
      </c>
      <c r="D51" s="78">
        <v>5.2</v>
      </c>
      <c r="E51" s="77" t="s">
        <v>127</v>
      </c>
      <c r="F51" s="102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6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6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6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6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6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6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6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79" t="s">
        <v>98</v>
      </c>
      <c r="C52" s="77" t="s">
        <v>132</v>
      </c>
      <c r="D52" s="78">
        <v>5.2</v>
      </c>
      <c r="E52" s="77" t="s">
        <v>127</v>
      </c>
      <c r="F52" s="102" t="s">
        <v>123</v>
      </c>
      <c r="G52" s="80">
        <v>1</v>
      </c>
      <c r="H52" s="81">
        <v>1</v>
      </c>
      <c r="I52" s="81">
        <v>1</v>
      </c>
      <c r="J52" s="81">
        <v>1</v>
      </c>
      <c r="K52" s="81">
        <v>1</v>
      </c>
      <c r="L52" s="81">
        <v>1</v>
      </c>
      <c r="M52" s="81">
        <v>1</v>
      </c>
      <c r="N52" s="81">
        <v>1</v>
      </c>
      <c r="O52" s="81">
        <v>1</v>
      </c>
      <c r="P52" s="81">
        <v>1</v>
      </c>
      <c r="Q52" s="81">
        <v>1</v>
      </c>
      <c r="R52" s="81">
        <v>1</v>
      </c>
      <c r="S52" s="81">
        <v>1</v>
      </c>
      <c r="T52" s="81">
        <v>1</v>
      </c>
      <c r="U52" s="81">
        <v>1</v>
      </c>
      <c r="V52" s="81">
        <v>1</v>
      </c>
      <c r="W52" s="81">
        <v>1</v>
      </c>
      <c r="X52" s="81">
        <v>1</v>
      </c>
      <c r="Y52" s="81">
        <v>1</v>
      </c>
      <c r="Z52" s="81">
        <v>1</v>
      </c>
      <c r="AA52" s="81">
        <v>1</v>
      </c>
      <c r="AB52" s="81">
        <v>1</v>
      </c>
      <c r="AC52" s="81">
        <v>1</v>
      </c>
      <c r="AD52" s="81">
        <v>1</v>
      </c>
      <c r="AE52" s="80">
        <v>1</v>
      </c>
      <c r="AF52" s="81">
        <v>1</v>
      </c>
      <c r="AG52" s="81">
        <v>1</v>
      </c>
      <c r="AH52" s="81">
        <v>1</v>
      </c>
      <c r="AI52" s="81">
        <v>1</v>
      </c>
      <c r="AJ52" s="81">
        <v>1</v>
      </c>
      <c r="AK52" s="81">
        <v>1</v>
      </c>
      <c r="AL52" s="81">
        <v>1</v>
      </c>
      <c r="AM52" s="81">
        <v>1</v>
      </c>
      <c r="AN52" s="81">
        <v>1</v>
      </c>
      <c r="AO52" s="81">
        <v>1</v>
      </c>
      <c r="AP52" s="81">
        <v>1</v>
      </c>
      <c r="AQ52" s="81">
        <v>1</v>
      </c>
      <c r="AR52" s="81">
        <v>1</v>
      </c>
      <c r="AS52" s="81">
        <v>1</v>
      </c>
      <c r="AT52" s="81">
        <v>1</v>
      </c>
      <c r="AU52" s="81">
        <v>1</v>
      </c>
      <c r="AV52" s="81">
        <v>1</v>
      </c>
      <c r="AW52" s="81">
        <v>1</v>
      </c>
      <c r="AX52" s="81">
        <v>1</v>
      </c>
      <c r="AY52" s="81">
        <v>1</v>
      </c>
      <c r="AZ52" s="81">
        <v>1</v>
      </c>
      <c r="BA52" s="74">
        <v>1</v>
      </c>
      <c r="BB52" s="74">
        <v>1</v>
      </c>
      <c r="BC52" s="76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6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6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6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6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6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6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79" t="s">
        <v>99</v>
      </c>
      <c r="C53" s="77" t="s">
        <v>132</v>
      </c>
      <c r="D53" s="78">
        <v>5.2</v>
      </c>
      <c r="E53" s="77" t="s">
        <v>127</v>
      </c>
      <c r="F53" s="102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6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6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6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6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6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6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6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79" t="s">
        <v>100</v>
      </c>
      <c r="C54" s="77" t="s">
        <v>132</v>
      </c>
      <c r="D54" s="78">
        <v>5.2</v>
      </c>
      <c r="E54" s="77" t="s">
        <v>127</v>
      </c>
      <c r="F54" s="102" t="s">
        <v>123</v>
      </c>
      <c r="G54" s="80">
        <v>1</v>
      </c>
      <c r="H54" s="81">
        <v>1</v>
      </c>
      <c r="I54" s="81">
        <v>1</v>
      </c>
      <c r="J54" s="81">
        <v>1</v>
      </c>
      <c r="K54" s="81">
        <v>1</v>
      </c>
      <c r="L54" s="81">
        <v>1</v>
      </c>
      <c r="M54" s="81">
        <v>1</v>
      </c>
      <c r="N54" s="81">
        <v>1</v>
      </c>
      <c r="O54" s="81">
        <v>1</v>
      </c>
      <c r="P54" s="81">
        <v>1</v>
      </c>
      <c r="Q54" s="81">
        <v>1</v>
      </c>
      <c r="R54" s="81">
        <v>1</v>
      </c>
      <c r="S54" s="81">
        <v>1</v>
      </c>
      <c r="T54" s="81">
        <v>1</v>
      </c>
      <c r="U54" s="81">
        <v>1</v>
      </c>
      <c r="V54" s="81">
        <v>1</v>
      </c>
      <c r="W54" s="81">
        <v>1</v>
      </c>
      <c r="X54" s="81">
        <v>1</v>
      </c>
      <c r="Y54" s="81">
        <v>1</v>
      </c>
      <c r="Z54" s="81">
        <v>1</v>
      </c>
      <c r="AA54" s="81">
        <v>1</v>
      </c>
      <c r="AB54" s="81">
        <v>1</v>
      </c>
      <c r="AC54" s="81">
        <v>1</v>
      </c>
      <c r="AD54" s="81">
        <v>1</v>
      </c>
      <c r="AE54" s="80">
        <v>1</v>
      </c>
      <c r="AF54" s="81">
        <v>1</v>
      </c>
      <c r="AG54" s="81">
        <v>1</v>
      </c>
      <c r="AH54" s="81">
        <v>1</v>
      </c>
      <c r="AI54" s="81">
        <v>1</v>
      </c>
      <c r="AJ54" s="81">
        <v>1</v>
      </c>
      <c r="AK54" s="81">
        <v>1</v>
      </c>
      <c r="AL54" s="81">
        <v>1</v>
      </c>
      <c r="AM54" s="81">
        <v>1</v>
      </c>
      <c r="AN54" s="81">
        <v>1</v>
      </c>
      <c r="AO54" s="81">
        <v>1</v>
      </c>
      <c r="AP54" s="81">
        <v>1</v>
      </c>
      <c r="AQ54" s="81">
        <v>1</v>
      </c>
      <c r="AR54" s="81">
        <v>1</v>
      </c>
      <c r="AS54" s="81">
        <v>1</v>
      </c>
      <c r="AT54" s="81">
        <v>1</v>
      </c>
      <c r="AU54" s="81">
        <v>1</v>
      </c>
      <c r="AV54" s="81">
        <v>1</v>
      </c>
      <c r="AW54" s="81">
        <v>1</v>
      </c>
      <c r="AX54" s="81">
        <v>1</v>
      </c>
      <c r="AY54" s="81">
        <v>1</v>
      </c>
      <c r="AZ54" s="81">
        <v>1</v>
      </c>
      <c r="BA54" s="74">
        <v>1</v>
      </c>
      <c r="BB54" s="74">
        <v>1</v>
      </c>
      <c r="BC54" s="76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6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6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6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6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6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6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79" t="s">
        <v>101</v>
      </c>
      <c r="C55" s="77" t="s">
        <v>132</v>
      </c>
      <c r="D55" s="78">
        <v>5.2</v>
      </c>
      <c r="E55" s="77" t="s">
        <v>127</v>
      </c>
      <c r="F55" s="102" t="s">
        <v>123</v>
      </c>
      <c r="G55" s="80">
        <v>1</v>
      </c>
      <c r="H55" s="81">
        <v>1</v>
      </c>
      <c r="I55" s="81">
        <v>1</v>
      </c>
      <c r="J55" s="81">
        <v>1</v>
      </c>
      <c r="K55" s="81">
        <v>1</v>
      </c>
      <c r="L55" s="81">
        <v>1</v>
      </c>
      <c r="M55" s="81">
        <v>1</v>
      </c>
      <c r="N55" s="81">
        <v>1</v>
      </c>
      <c r="O55" s="81">
        <v>1</v>
      </c>
      <c r="P55" s="81">
        <v>1</v>
      </c>
      <c r="Q55" s="81">
        <v>1</v>
      </c>
      <c r="R55" s="81">
        <v>1</v>
      </c>
      <c r="S55" s="81">
        <v>1</v>
      </c>
      <c r="T55" s="81">
        <v>1</v>
      </c>
      <c r="U55" s="81">
        <v>1</v>
      </c>
      <c r="V55" s="81">
        <v>1</v>
      </c>
      <c r="W55" s="81">
        <v>1</v>
      </c>
      <c r="X55" s="81">
        <v>1</v>
      </c>
      <c r="Y55" s="81">
        <v>1</v>
      </c>
      <c r="Z55" s="81">
        <v>1</v>
      </c>
      <c r="AA55" s="81">
        <v>1</v>
      </c>
      <c r="AB55" s="81">
        <v>1</v>
      </c>
      <c r="AC55" s="81">
        <v>1</v>
      </c>
      <c r="AD55" s="81">
        <v>1</v>
      </c>
      <c r="AE55" s="80">
        <v>1</v>
      </c>
      <c r="AF55" s="81">
        <v>1</v>
      </c>
      <c r="AG55" s="81">
        <v>1</v>
      </c>
      <c r="AH55" s="81">
        <v>1</v>
      </c>
      <c r="AI55" s="81">
        <v>1</v>
      </c>
      <c r="AJ55" s="81">
        <v>1</v>
      </c>
      <c r="AK55" s="81">
        <v>1</v>
      </c>
      <c r="AL55" s="81">
        <v>1</v>
      </c>
      <c r="AM55" s="81">
        <v>1</v>
      </c>
      <c r="AN55" s="81">
        <v>1</v>
      </c>
      <c r="AO55" s="81">
        <v>1</v>
      </c>
      <c r="AP55" s="81">
        <v>1</v>
      </c>
      <c r="AQ55" s="81">
        <v>1</v>
      </c>
      <c r="AR55" s="81">
        <v>1</v>
      </c>
      <c r="AS55" s="81">
        <v>1</v>
      </c>
      <c r="AT55" s="81">
        <v>1</v>
      </c>
      <c r="AU55" s="81">
        <v>1</v>
      </c>
      <c r="AV55" s="81">
        <v>1</v>
      </c>
      <c r="AW55" s="81">
        <v>1</v>
      </c>
      <c r="AX55" s="81">
        <v>1</v>
      </c>
      <c r="AY55" s="81">
        <v>1</v>
      </c>
      <c r="AZ55" s="81">
        <v>1</v>
      </c>
      <c r="BA55" s="74">
        <v>1</v>
      </c>
      <c r="BB55" s="74">
        <v>1</v>
      </c>
      <c r="BC55" s="76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6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6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6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6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6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6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79" t="s">
        <v>102</v>
      </c>
      <c r="C56" s="77" t="s">
        <v>132</v>
      </c>
      <c r="D56" s="78">
        <v>5.2</v>
      </c>
      <c r="E56" s="77" t="s">
        <v>127</v>
      </c>
      <c r="F56" s="102" t="s">
        <v>123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>
        <v>0</v>
      </c>
      <c r="V56" s="80">
        <v>0</v>
      </c>
      <c r="W56" s="80">
        <v>0</v>
      </c>
      <c r="X56" s="80">
        <v>0</v>
      </c>
      <c r="Y56" s="80">
        <v>0</v>
      </c>
      <c r="Z56" s="80">
        <v>0</v>
      </c>
      <c r="AA56" s="80">
        <v>0</v>
      </c>
      <c r="AB56" s="80">
        <v>0</v>
      </c>
      <c r="AC56" s="80">
        <v>0</v>
      </c>
      <c r="AD56" s="80">
        <v>0</v>
      </c>
      <c r="AE56" s="80">
        <v>0</v>
      </c>
      <c r="AF56" s="80">
        <v>0</v>
      </c>
      <c r="AG56" s="80">
        <v>0</v>
      </c>
      <c r="AH56" s="80">
        <v>0</v>
      </c>
      <c r="AI56" s="80">
        <v>0</v>
      </c>
      <c r="AJ56" s="80">
        <v>0</v>
      </c>
      <c r="AK56" s="80">
        <v>0</v>
      </c>
      <c r="AL56" s="80">
        <v>0</v>
      </c>
      <c r="AM56" s="80">
        <v>0</v>
      </c>
      <c r="AN56" s="80">
        <v>0</v>
      </c>
      <c r="AO56" s="80">
        <v>0</v>
      </c>
      <c r="AP56" s="80">
        <v>0</v>
      </c>
      <c r="AQ56" s="80">
        <v>0</v>
      </c>
      <c r="AR56" s="80">
        <v>0</v>
      </c>
      <c r="AS56" s="80">
        <v>0</v>
      </c>
      <c r="AT56" s="80">
        <v>0</v>
      </c>
      <c r="AU56" s="80">
        <v>0</v>
      </c>
      <c r="AV56" s="80">
        <v>0</v>
      </c>
      <c r="AW56" s="80">
        <v>0</v>
      </c>
      <c r="AX56" s="80">
        <v>0</v>
      </c>
      <c r="AY56" s="80">
        <v>0</v>
      </c>
      <c r="AZ56" s="80">
        <v>0</v>
      </c>
      <c r="BA56" s="74">
        <v>1</v>
      </c>
      <c r="BB56" s="74">
        <v>1</v>
      </c>
      <c r="BC56" s="76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6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6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6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6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6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6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79" t="s">
        <v>103</v>
      </c>
      <c r="C57" s="77" t="s">
        <v>132</v>
      </c>
      <c r="D57" s="78">
        <v>5.2</v>
      </c>
      <c r="E57" s="77" t="s">
        <v>127</v>
      </c>
      <c r="F57" s="102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v>0</v>
      </c>
      <c r="CZ57" s="80">
        <v>0</v>
      </c>
      <c r="DA57" s="80">
        <v>0</v>
      </c>
      <c r="DB57" s="80">
        <v>0</v>
      </c>
      <c r="DC57" s="80">
        <v>0</v>
      </c>
      <c r="DD57" s="80">
        <v>0</v>
      </c>
      <c r="DE57" s="80">
        <v>0</v>
      </c>
      <c r="DF57" s="80">
        <v>0</v>
      </c>
      <c r="DG57" s="80">
        <v>0</v>
      </c>
      <c r="DH57" s="80">
        <v>0</v>
      </c>
      <c r="DI57" s="80">
        <v>0</v>
      </c>
      <c r="DJ57" s="80">
        <v>0</v>
      </c>
      <c r="DK57" s="80">
        <v>0</v>
      </c>
      <c r="DL57" s="80">
        <v>0</v>
      </c>
      <c r="DM57" s="80">
        <v>0</v>
      </c>
      <c r="DN57" s="80">
        <v>0</v>
      </c>
      <c r="DO57" s="80">
        <v>0</v>
      </c>
      <c r="DP57" s="80">
        <v>0</v>
      </c>
      <c r="DQ57" s="80">
        <v>0</v>
      </c>
      <c r="DR57" s="80">
        <v>0</v>
      </c>
      <c r="DS57" s="80">
        <v>0</v>
      </c>
      <c r="DT57" s="80">
        <v>0</v>
      </c>
      <c r="DU57" s="80">
        <v>0</v>
      </c>
      <c r="DV57" s="80">
        <v>0</v>
      </c>
      <c r="DW57" s="80">
        <v>0</v>
      </c>
      <c r="DX57" s="80">
        <v>0</v>
      </c>
      <c r="DY57" s="80">
        <v>0</v>
      </c>
      <c r="DZ57" s="80">
        <v>0</v>
      </c>
      <c r="EA57" s="80">
        <v>0</v>
      </c>
      <c r="EB57" s="80">
        <v>0</v>
      </c>
      <c r="EC57" s="80">
        <v>0</v>
      </c>
      <c r="ED57" s="80">
        <v>0</v>
      </c>
      <c r="EE57" s="80">
        <v>0</v>
      </c>
      <c r="EF57" s="80">
        <v>0</v>
      </c>
      <c r="EG57" s="80">
        <v>0</v>
      </c>
      <c r="EH57" s="80">
        <v>0</v>
      </c>
      <c r="EI57" s="80">
        <v>0</v>
      </c>
      <c r="EJ57" s="80">
        <v>0</v>
      </c>
      <c r="EK57" s="80">
        <v>0</v>
      </c>
      <c r="EL57" s="80">
        <v>0</v>
      </c>
      <c r="EM57" s="80">
        <v>0</v>
      </c>
      <c r="EN57" s="80">
        <v>0</v>
      </c>
      <c r="EO57" s="80">
        <v>0</v>
      </c>
      <c r="EP57" s="80">
        <v>0</v>
      </c>
      <c r="EQ57" s="80">
        <v>0</v>
      </c>
      <c r="ER57" s="80">
        <v>0</v>
      </c>
      <c r="ES57" s="80">
        <v>0</v>
      </c>
      <c r="ET57" s="80">
        <v>0</v>
      </c>
      <c r="EU57" s="80">
        <v>0</v>
      </c>
      <c r="EV57" s="80">
        <v>0</v>
      </c>
      <c r="EW57" s="80">
        <v>0</v>
      </c>
      <c r="EX57" s="80">
        <v>0</v>
      </c>
      <c r="EY57" s="80">
        <v>0</v>
      </c>
      <c r="EZ57" s="80">
        <v>0</v>
      </c>
      <c r="FA57" s="80">
        <v>0</v>
      </c>
      <c r="FB57" s="80">
        <v>0</v>
      </c>
      <c r="FC57" s="80">
        <v>0</v>
      </c>
      <c r="FD57" s="80">
        <v>0</v>
      </c>
      <c r="FE57" s="80">
        <v>0</v>
      </c>
      <c r="FF57" s="80">
        <v>0</v>
      </c>
      <c r="FG57" s="80">
        <v>0</v>
      </c>
      <c r="FH57" s="80">
        <v>0</v>
      </c>
      <c r="FI57" s="80">
        <v>0</v>
      </c>
      <c r="FJ57" s="80">
        <v>0</v>
      </c>
      <c r="FK57" s="80">
        <v>0</v>
      </c>
      <c r="FL57" s="80">
        <v>0</v>
      </c>
      <c r="FM57" s="80">
        <v>0</v>
      </c>
      <c r="FN57" s="80">
        <v>0</v>
      </c>
      <c r="FO57" s="80">
        <v>0</v>
      </c>
      <c r="FP57" s="80">
        <v>0</v>
      </c>
      <c r="FQ57" s="80">
        <v>0</v>
      </c>
      <c r="FR57" s="80">
        <v>0</v>
      </c>
      <c r="FS57" s="80">
        <v>0</v>
      </c>
      <c r="FT57" s="80">
        <v>0</v>
      </c>
      <c r="FU57" s="80">
        <v>0</v>
      </c>
      <c r="FV57" s="80">
        <v>0</v>
      </c>
      <c r="FW57" s="80">
        <v>0</v>
      </c>
      <c r="FX57" s="80">
        <v>0</v>
      </c>
      <c r="FY57" s="80">
        <v>0</v>
      </c>
      <c r="FZ57" s="80">
        <v>0</v>
      </c>
      <c r="GA57" s="80">
        <v>0</v>
      </c>
      <c r="GB57" s="80">
        <v>0</v>
      </c>
      <c r="GC57" s="80">
        <v>0</v>
      </c>
      <c r="GD57" s="80">
        <v>0</v>
      </c>
      <c r="GE57" s="80">
        <v>0</v>
      </c>
      <c r="GF57" s="80">
        <v>0</v>
      </c>
      <c r="GG57" s="80">
        <v>0</v>
      </c>
      <c r="GH57" s="80">
        <v>0</v>
      </c>
      <c r="GI57" s="80">
        <v>0</v>
      </c>
      <c r="GJ57" s="80">
        <v>0</v>
      </c>
      <c r="GK57" s="80">
        <v>0</v>
      </c>
      <c r="GL57" s="80">
        <v>0</v>
      </c>
      <c r="GM57" s="80">
        <v>0</v>
      </c>
      <c r="GN57" s="80">
        <v>0</v>
      </c>
      <c r="GO57" s="80">
        <v>0</v>
      </c>
      <c r="GP57" s="80">
        <v>0</v>
      </c>
      <c r="GQ57" s="80">
        <v>0</v>
      </c>
      <c r="GR57" s="80">
        <v>0</v>
      </c>
      <c r="GS57" s="80">
        <v>0</v>
      </c>
      <c r="GT57" s="80">
        <v>0</v>
      </c>
      <c r="GU57" s="80">
        <v>0</v>
      </c>
      <c r="GV57" s="80">
        <v>0</v>
      </c>
      <c r="GW57" s="80">
        <v>0</v>
      </c>
      <c r="GX57" s="80">
        <v>0</v>
      </c>
      <c r="GY57" s="80">
        <v>0</v>
      </c>
      <c r="GZ57" s="80">
        <v>0</v>
      </c>
      <c r="HA57" s="80">
        <v>0</v>
      </c>
      <c r="HB57" s="80">
        <v>0</v>
      </c>
      <c r="HC57" s="80">
        <v>0</v>
      </c>
      <c r="HD57" s="80">
        <v>0</v>
      </c>
      <c r="HE57" s="80">
        <v>0</v>
      </c>
      <c r="HF57" s="80">
        <v>0</v>
      </c>
      <c r="HG57" s="80">
        <v>0</v>
      </c>
      <c r="HH57" s="80">
        <v>0</v>
      </c>
      <c r="HI57" s="80">
        <v>0</v>
      </c>
      <c r="HJ57" s="80">
        <v>0</v>
      </c>
      <c r="HK57" s="80">
        <v>0</v>
      </c>
      <c r="HL57" s="80">
        <v>0</v>
      </c>
      <c r="HM57" s="80">
        <v>0</v>
      </c>
      <c r="HN57" s="80">
        <v>0</v>
      </c>
      <c r="HO57" s="80">
        <v>0</v>
      </c>
      <c r="HP57" s="80">
        <v>0</v>
      </c>
      <c r="HQ57" s="80">
        <v>0</v>
      </c>
      <c r="HR57" s="80">
        <v>0</v>
      </c>
      <c r="HS57" s="80">
        <v>0</v>
      </c>
      <c r="HT57" s="80">
        <v>0</v>
      </c>
      <c r="HU57" s="80">
        <v>0</v>
      </c>
      <c r="HV57" s="80">
        <v>0</v>
      </c>
      <c r="HW57" s="80">
        <v>0</v>
      </c>
      <c r="HX57" s="80">
        <v>0</v>
      </c>
    </row>
    <row r="58" spans="1:232" x14ac:dyDescent="0.2">
      <c r="B58" s="79" t="s">
        <v>104</v>
      </c>
      <c r="C58" s="77" t="s">
        <v>132</v>
      </c>
      <c r="D58" s="78">
        <v>5.2</v>
      </c>
      <c r="E58" s="77" t="s">
        <v>127</v>
      </c>
      <c r="F58" s="102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6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6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6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6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6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6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6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79" t="s">
        <v>105</v>
      </c>
      <c r="C59" s="77" t="s">
        <v>132</v>
      </c>
      <c r="D59" s="78">
        <v>5.2</v>
      </c>
      <c r="E59" s="77" t="s">
        <v>127</v>
      </c>
      <c r="F59" s="102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6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6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6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6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6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6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6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79" t="s">
        <v>106</v>
      </c>
      <c r="C60" s="77" t="s">
        <v>132</v>
      </c>
      <c r="D60" s="78">
        <v>5.2</v>
      </c>
      <c r="E60" s="77" t="s">
        <v>127</v>
      </c>
      <c r="F60" s="102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6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6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6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6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6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6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6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79" t="s">
        <v>107</v>
      </c>
      <c r="C61" s="77" t="s">
        <v>132</v>
      </c>
      <c r="D61" s="78">
        <v>5.2</v>
      </c>
      <c r="E61" s="77" t="s">
        <v>127</v>
      </c>
      <c r="F61" s="102" t="s">
        <v>122</v>
      </c>
      <c r="G61" s="80">
        <v>1</v>
      </c>
      <c r="H61" s="81">
        <v>1</v>
      </c>
      <c r="I61" s="81">
        <v>1</v>
      </c>
      <c r="J61" s="81">
        <v>1</v>
      </c>
      <c r="K61" s="81">
        <v>1</v>
      </c>
      <c r="L61" s="81">
        <v>1</v>
      </c>
      <c r="M61" s="81">
        <v>1</v>
      </c>
      <c r="N61" s="81">
        <v>1</v>
      </c>
      <c r="O61" s="81">
        <v>1</v>
      </c>
      <c r="P61" s="81">
        <v>1</v>
      </c>
      <c r="Q61" s="81">
        <v>1</v>
      </c>
      <c r="R61" s="81">
        <v>1</v>
      </c>
      <c r="S61" s="81">
        <v>1</v>
      </c>
      <c r="T61" s="81">
        <v>1</v>
      </c>
      <c r="U61" s="81">
        <v>1</v>
      </c>
      <c r="V61" s="81">
        <v>1</v>
      </c>
      <c r="W61" s="81">
        <v>1</v>
      </c>
      <c r="X61" s="81">
        <v>1</v>
      </c>
      <c r="Y61" s="81">
        <v>1</v>
      </c>
      <c r="Z61" s="81">
        <v>1</v>
      </c>
      <c r="AA61" s="81">
        <v>1</v>
      </c>
      <c r="AB61" s="81">
        <v>1</v>
      </c>
      <c r="AC61" s="81">
        <v>1</v>
      </c>
      <c r="AD61" s="81">
        <v>1</v>
      </c>
      <c r="AE61" s="80">
        <v>1</v>
      </c>
      <c r="AF61" s="81">
        <v>1</v>
      </c>
      <c r="AG61" s="81">
        <v>1</v>
      </c>
      <c r="AH61" s="81">
        <v>1</v>
      </c>
      <c r="AI61" s="81">
        <v>1</v>
      </c>
      <c r="AJ61" s="81">
        <v>1</v>
      </c>
      <c r="AK61" s="81">
        <v>1</v>
      </c>
      <c r="AL61" s="81">
        <v>1</v>
      </c>
      <c r="AM61" s="81">
        <v>1</v>
      </c>
      <c r="AN61" s="81">
        <v>1</v>
      </c>
      <c r="AO61" s="81">
        <v>1</v>
      </c>
      <c r="AP61" s="81">
        <v>1</v>
      </c>
      <c r="AQ61" s="81">
        <v>1</v>
      </c>
      <c r="AR61" s="81">
        <v>1</v>
      </c>
      <c r="AS61" s="81">
        <v>1</v>
      </c>
      <c r="AT61" s="81">
        <v>1</v>
      </c>
      <c r="AU61" s="81">
        <v>1</v>
      </c>
      <c r="AV61" s="81">
        <v>1</v>
      </c>
      <c r="AW61" s="81">
        <v>1</v>
      </c>
      <c r="AX61" s="81">
        <v>1</v>
      </c>
      <c r="AY61" s="81">
        <v>1</v>
      </c>
      <c r="AZ61" s="81">
        <v>1</v>
      </c>
      <c r="BA61" s="74">
        <v>1</v>
      </c>
      <c r="BB61" s="74">
        <v>1</v>
      </c>
      <c r="BC61" s="76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6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6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6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6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6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6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79" t="s">
        <v>108</v>
      </c>
      <c r="C62" s="77" t="s">
        <v>131</v>
      </c>
      <c r="D62" s="78">
        <v>5.2</v>
      </c>
      <c r="E62" s="77" t="s">
        <v>127</v>
      </c>
      <c r="F62" s="102" t="s">
        <v>124</v>
      </c>
      <c r="G62" s="80">
        <v>1</v>
      </c>
      <c r="H62" s="81">
        <v>1</v>
      </c>
      <c r="I62" s="81">
        <v>1</v>
      </c>
      <c r="J62" s="81">
        <v>1</v>
      </c>
      <c r="K62" s="81">
        <v>1</v>
      </c>
      <c r="L62" s="81">
        <v>1</v>
      </c>
      <c r="M62" s="81">
        <v>1</v>
      </c>
      <c r="N62" s="81">
        <v>1</v>
      </c>
      <c r="O62" s="81">
        <v>1</v>
      </c>
      <c r="P62" s="81">
        <v>1</v>
      </c>
      <c r="Q62" s="81">
        <v>1</v>
      </c>
      <c r="R62" s="81">
        <v>1</v>
      </c>
      <c r="S62" s="81">
        <v>1</v>
      </c>
      <c r="T62" s="81">
        <v>1</v>
      </c>
      <c r="U62" s="81">
        <v>1</v>
      </c>
      <c r="V62" s="81">
        <v>1</v>
      </c>
      <c r="W62" s="81">
        <v>1</v>
      </c>
      <c r="X62" s="81">
        <v>1</v>
      </c>
      <c r="Y62" s="81">
        <v>1</v>
      </c>
      <c r="Z62" s="81">
        <v>1</v>
      </c>
      <c r="AA62" s="81">
        <v>1</v>
      </c>
      <c r="AB62" s="81">
        <v>1</v>
      </c>
      <c r="AC62" s="81">
        <v>1</v>
      </c>
      <c r="AD62" s="81">
        <v>1</v>
      </c>
      <c r="AE62" s="80">
        <v>1</v>
      </c>
      <c r="AF62" s="81">
        <v>1</v>
      </c>
      <c r="AG62" s="81">
        <v>1</v>
      </c>
      <c r="AH62" s="81">
        <v>1</v>
      </c>
      <c r="AI62" s="81">
        <v>1</v>
      </c>
      <c r="AJ62" s="81">
        <v>1</v>
      </c>
      <c r="AK62" s="81">
        <v>1</v>
      </c>
      <c r="AL62" s="81">
        <v>1</v>
      </c>
      <c r="AM62" s="81">
        <v>1</v>
      </c>
      <c r="AN62" s="81">
        <v>1</v>
      </c>
      <c r="AO62" s="81">
        <v>1</v>
      </c>
      <c r="AP62" s="81">
        <v>1</v>
      </c>
      <c r="AQ62" s="81">
        <v>1</v>
      </c>
      <c r="AR62" s="81">
        <v>1</v>
      </c>
      <c r="AS62" s="81">
        <v>1</v>
      </c>
      <c r="AT62" s="81">
        <v>1</v>
      </c>
      <c r="AU62" s="81">
        <v>1</v>
      </c>
      <c r="AV62" s="81">
        <v>1</v>
      </c>
      <c r="AW62" s="81">
        <v>1</v>
      </c>
      <c r="AX62" s="81">
        <v>1</v>
      </c>
      <c r="AY62" s="81">
        <v>1</v>
      </c>
      <c r="AZ62" s="81">
        <v>1</v>
      </c>
      <c r="BA62" s="74">
        <v>0</v>
      </c>
      <c r="BB62" s="74">
        <v>0</v>
      </c>
      <c r="BC62" s="76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6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6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6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6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6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6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79" t="s">
        <v>109</v>
      </c>
      <c r="C63" s="77" t="s">
        <v>131</v>
      </c>
      <c r="D63" s="78">
        <v>5.2</v>
      </c>
      <c r="E63" s="77" t="s">
        <v>127</v>
      </c>
      <c r="F63" s="102" t="s">
        <v>123</v>
      </c>
      <c r="G63" s="80">
        <v>1</v>
      </c>
      <c r="H63" s="81">
        <v>1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1</v>
      </c>
      <c r="O63" s="81">
        <v>1</v>
      </c>
      <c r="P63" s="81">
        <v>1</v>
      </c>
      <c r="Q63" s="81">
        <v>1</v>
      </c>
      <c r="R63" s="81">
        <v>1</v>
      </c>
      <c r="S63" s="81">
        <v>1</v>
      </c>
      <c r="T63" s="81">
        <v>1</v>
      </c>
      <c r="U63" s="81">
        <v>1</v>
      </c>
      <c r="V63" s="81">
        <v>1</v>
      </c>
      <c r="W63" s="81">
        <v>1</v>
      </c>
      <c r="X63" s="81">
        <v>1</v>
      </c>
      <c r="Y63" s="81">
        <v>1</v>
      </c>
      <c r="Z63" s="81">
        <v>1</v>
      </c>
      <c r="AA63" s="81">
        <v>1</v>
      </c>
      <c r="AB63" s="81">
        <v>1</v>
      </c>
      <c r="AC63" s="81">
        <v>1</v>
      </c>
      <c r="AD63" s="81">
        <v>1</v>
      </c>
      <c r="AE63" s="80">
        <v>1</v>
      </c>
      <c r="AF63" s="81">
        <v>1</v>
      </c>
      <c r="AG63" s="81">
        <v>1</v>
      </c>
      <c r="AH63" s="81">
        <v>1</v>
      </c>
      <c r="AI63" s="81">
        <v>1</v>
      </c>
      <c r="AJ63" s="81">
        <v>1</v>
      </c>
      <c r="AK63" s="81">
        <v>1</v>
      </c>
      <c r="AL63" s="81">
        <v>1</v>
      </c>
      <c r="AM63" s="81">
        <v>1</v>
      </c>
      <c r="AN63" s="81">
        <v>1</v>
      </c>
      <c r="AO63" s="81">
        <v>1</v>
      </c>
      <c r="AP63" s="81">
        <v>1</v>
      </c>
      <c r="AQ63" s="81">
        <v>1</v>
      </c>
      <c r="AR63" s="81">
        <v>1</v>
      </c>
      <c r="AS63" s="81">
        <v>1</v>
      </c>
      <c r="AT63" s="81">
        <v>1</v>
      </c>
      <c r="AU63" s="81">
        <v>1</v>
      </c>
      <c r="AV63" s="81">
        <v>1</v>
      </c>
      <c r="AW63" s="81">
        <v>1</v>
      </c>
      <c r="AX63" s="81">
        <v>1</v>
      </c>
      <c r="AY63" s="81">
        <v>1</v>
      </c>
      <c r="AZ63" s="81">
        <v>1</v>
      </c>
      <c r="BA63" s="74">
        <v>1</v>
      </c>
      <c r="BB63" s="74">
        <v>1</v>
      </c>
      <c r="BC63" s="76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6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6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6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6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6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6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79" t="s">
        <v>110</v>
      </c>
      <c r="C64" s="77" t="s">
        <v>131</v>
      </c>
      <c r="D64" s="78">
        <v>5.2</v>
      </c>
      <c r="E64" s="77" t="s">
        <v>127</v>
      </c>
      <c r="F64" s="102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6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6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6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6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6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6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6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79" t="s">
        <v>111</v>
      </c>
      <c r="C65" s="77" t="s">
        <v>131</v>
      </c>
      <c r="D65" s="78">
        <v>5.2</v>
      </c>
      <c r="E65" s="77" t="s">
        <v>127</v>
      </c>
      <c r="F65" s="102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6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6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6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6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6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6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6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2" t="s">
        <v>112</v>
      </c>
      <c r="C66" s="77" t="s">
        <v>131</v>
      </c>
      <c r="D66" s="78">
        <v>5.2</v>
      </c>
      <c r="E66" s="77" t="s">
        <v>127</v>
      </c>
      <c r="F66" s="102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74">
        <v>0</v>
      </c>
      <c r="BB66" s="74">
        <v>0</v>
      </c>
      <c r="BC66" s="76">
        <v>0</v>
      </c>
      <c r="BD66" s="74">
        <v>0</v>
      </c>
      <c r="BE66" s="74">
        <v>0</v>
      </c>
      <c r="BF66" s="74">
        <v>0</v>
      </c>
      <c r="BG66" s="74">
        <v>0</v>
      </c>
      <c r="BH66" s="74">
        <v>0</v>
      </c>
      <c r="BI66" s="74">
        <v>0</v>
      </c>
      <c r="BJ66" s="74">
        <v>0</v>
      </c>
      <c r="BK66" s="74">
        <v>0</v>
      </c>
      <c r="BL66" s="74">
        <v>0</v>
      </c>
      <c r="BM66" s="74">
        <v>0</v>
      </c>
      <c r="BN66" s="74">
        <v>0</v>
      </c>
      <c r="BO66" s="74">
        <v>0</v>
      </c>
      <c r="BP66" s="74">
        <v>0</v>
      </c>
      <c r="BQ66" s="74">
        <v>0</v>
      </c>
      <c r="BR66" s="74">
        <v>0</v>
      </c>
      <c r="BS66" s="74">
        <v>0</v>
      </c>
      <c r="BT66" s="74">
        <v>0</v>
      </c>
      <c r="BU66" s="74">
        <v>0</v>
      </c>
      <c r="BV66" s="74">
        <v>0</v>
      </c>
      <c r="BW66" s="74">
        <v>0</v>
      </c>
      <c r="BX66" s="74">
        <v>0</v>
      </c>
      <c r="BY66" s="74">
        <v>0</v>
      </c>
      <c r="BZ66" s="74">
        <v>0</v>
      </c>
      <c r="CA66" s="76">
        <v>0</v>
      </c>
      <c r="CB66" s="74">
        <v>0</v>
      </c>
      <c r="CC66" s="74">
        <v>0</v>
      </c>
      <c r="CD66" s="74">
        <v>0</v>
      </c>
      <c r="CE66" s="74">
        <v>0</v>
      </c>
      <c r="CF66" s="74">
        <v>0</v>
      </c>
      <c r="CG66" s="74">
        <v>0</v>
      </c>
      <c r="CH66" s="74">
        <v>0</v>
      </c>
      <c r="CI66" s="74">
        <v>0</v>
      </c>
      <c r="CJ66" s="74">
        <v>0</v>
      </c>
      <c r="CK66" s="74">
        <v>0</v>
      </c>
      <c r="CL66" s="74">
        <v>0</v>
      </c>
      <c r="CM66" s="74">
        <v>0</v>
      </c>
      <c r="CN66" s="74">
        <v>0</v>
      </c>
      <c r="CO66" s="74">
        <v>0</v>
      </c>
      <c r="CP66" s="74">
        <v>0</v>
      </c>
      <c r="CQ66" s="74">
        <v>0</v>
      </c>
      <c r="CR66" s="74">
        <v>0</v>
      </c>
      <c r="CS66" s="74">
        <v>0</v>
      </c>
      <c r="CT66" s="74">
        <v>0</v>
      </c>
      <c r="CU66" s="74">
        <v>0</v>
      </c>
      <c r="CV66" s="74">
        <v>0</v>
      </c>
      <c r="CW66" s="74">
        <v>0</v>
      </c>
      <c r="CX66" s="74">
        <v>0</v>
      </c>
      <c r="CY66" s="76">
        <v>0</v>
      </c>
      <c r="CZ66" s="74">
        <v>0</v>
      </c>
      <c r="DA66" s="74">
        <v>0</v>
      </c>
      <c r="DB66" s="74">
        <v>0</v>
      </c>
      <c r="DC66" s="74">
        <v>0</v>
      </c>
      <c r="DD66" s="74">
        <v>0</v>
      </c>
      <c r="DE66" s="74">
        <v>0</v>
      </c>
      <c r="DF66" s="74">
        <v>0</v>
      </c>
      <c r="DG66" s="74">
        <v>0</v>
      </c>
      <c r="DH66" s="74">
        <v>0</v>
      </c>
      <c r="DI66" s="74">
        <v>0</v>
      </c>
      <c r="DJ66" s="74">
        <v>0</v>
      </c>
      <c r="DK66" s="74">
        <v>0</v>
      </c>
      <c r="DL66" s="74">
        <v>0</v>
      </c>
      <c r="DM66" s="74">
        <v>0</v>
      </c>
      <c r="DN66" s="74">
        <v>0</v>
      </c>
      <c r="DO66" s="74">
        <v>0</v>
      </c>
      <c r="DP66" s="74">
        <v>0</v>
      </c>
      <c r="DQ66" s="74">
        <v>0</v>
      </c>
      <c r="DR66" s="74">
        <v>0</v>
      </c>
      <c r="DS66" s="74">
        <v>0</v>
      </c>
      <c r="DT66" s="74">
        <v>0</v>
      </c>
      <c r="DU66" s="74">
        <v>0</v>
      </c>
      <c r="DV66" s="74">
        <v>0</v>
      </c>
      <c r="DW66" s="76">
        <v>0</v>
      </c>
      <c r="DX66" s="74">
        <v>0</v>
      </c>
      <c r="DY66" s="74">
        <v>0</v>
      </c>
      <c r="DZ66" s="74">
        <v>0</v>
      </c>
      <c r="EA66" s="74">
        <v>0</v>
      </c>
      <c r="EB66" s="74">
        <v>0</v>
      </c>
      <c r="EC66" s="74">
        <v>0</v>
      </c>
      <c r="ED66" s="74">
        <v>0</v>
      </c>
      <c r="EE66" s="74">
        <v>0</v>
      </c>
      <c r="EF66" s="74">
        <v>0</v>
      </c>
      <c r="EG66" s="74">
        <v>0</v>
      </c>
      <c r="EH66" s="74">
        <v>0</v>
      </c>
      <c r="EI66" s="74">
        <v>0</v>
      </c>
      <c r="EJ66" s="74">
        <v>0</v>
      </c>
      <c r="EK66" s="74">
        <v>0</v>
      </c>
      <c r="EL66" s="74">
        <v>0</v>
      </c>
      <c r="EM66" s="74">
        <v>0</v>
      </c>
      <c r="EN66" s="74">
        <v>0</v>
      </c>
      <c r="EO66" s="74">
        <v>0</v>
      </c>
      <c r="EP66" s="74">
        <v>0</v>
      </c>
      <c r="EQ66" s="74">
        <v>0</v>
      </c>
      <c r="ER66" s="74">
        <v>0</v>
      </c>
      <c r="ES66" s="74">
        <v>0</v>
      </c>
      <c r="ET66" s="74">
        <v>0</v>
      </c>
      <c r="EU66" s="76">
        <v>0</v>
      </c>
      <c r="EV66" s="74">
        <v>0</v>
      </c>
      <c r="EW66" s="74">
        <v>0</v>
      </c>
      <c r="EX66" s="74">
        <v>0</v>
      </c>
      <c r="EY66" s="74">
        <v>0</v>
      </c>
      <c r="EZ66" s="74">
        <v>0</v>
      </c>
      <c r="FA66" s="74">
        <v>0</v>
      </c>
      <c r="FB66" s="74">
        <v>0</v>
      </c>
      <c r="FC66" s="74">
        <v>0</v>
      </c>
      <c r="FD66" s="74">
        <v>0</v>
      </c>
      <c r="FE66" s="74">
        <v>0</v>
      </c>
      <c r="FF66" s="74">
        <v>0</v>
      </c>
      <c r="FG66" s="74">
        <v>0</v>
      </c>
      <c r="FH66" s="74">
        <v>0</v>
      </c>
      <c r="FI66" s="74">
        <v>0</v>
      </c>
      <c r="FJ66" s="74">
        <v>0</v>
      </c>
      <c r="FK66" s="74">
        <v>0</v>
      </c>
      <c r="FL66" s="74">
        <v>0</v>
      </c>
      <c r="FM66" s="74">
        <v>0</v>
      </c>
      <c r="FN66" s="74">
        <v>0</v>
      </c>
      <c r="FO66" s="74">
        <v>0</v>
      </c>
      <c r="FP66" s="74">
        <v>0</v>
      </c>
      <c r="FQ66" s="74">
        <v>0</v>
      </c>
      <c r="FR66" s="74">
        <v>0</v>
      </c>
      <c r="FS66" s="76">
        <v>0</v>
      </c>
      <c r="FT66" s="74">
        <v>0</v>
      </c>
      <c r="FU66" s="74">
        <v>0</v>
      </c>
      <c r="FV66" s="74">
        <v>0</v>
      </c>
      <c r="FW66" s="74">
        <v>0</v>
      </c>
      <c r="FX66" s="74">
        <v>0</v>
      </c>
      <c r="FY66" s="74">
        <v>0</v>
      </c>
      <c r="FZ66" s="74">
        <v>0</v>
      </c>
      <c r="GA66" s="74">
        <v>0</v>
      </c>
      <c r="GB66" s="74">
        <v>0</v>
      </c>
      <c r="GC66" s="74">
        <v>0</v>
      </c>
      <c r="GD66" s="74">
        <v>0</v>
      </c>
      <c r="GE66" s="74">
        <v>0</v>
      </c>
      <c r="GF66" s="74">
        <v>0</v>
      </c>
      <c r="GG66" s="74">
        <v>0</v>
      </c>
      <c r="GH66" s="74">
        <v>0</v>
      </c>
      <c r="GI66" s="74">
        <v>0</v>
      </c>
      <c r="GJ66" s="74">
        <v>0</v>
      </c>
      <c r="GK66" s="74">
        <v>0</v>
      </c>
      <c r="GL66" s="74">
        <v>0</v>
      </c>
      <c r="GM66" s="74">
        <v>0</v>
      </c>
      <c r="GN66" s="74">
        <v>0</v>
      </c>
      <c r="GO66" s="74">
        <v>0</v>
      </c>
      <c r="GP66" s="74">
        <v>0</v>
      </c>
      <c r="GQ66" s="76">
        <v>0</v>
      </c>
      <c r="GR66" s="74">
        <v>0</v>
      </c>
      <c r="GS66" s="74">
        <v>0</v>
      </c>
      <c r="GT66" s="74">
        <v>0</v>
      </c>
      <c r="GU66" s="74">
        <v>0</v>
      </c>
      <c r="GV66" s="74">
        <v>0</v>
      </c>
      <c r="GW66" s="74">
        <v>0</v>
      </c>
      <c r="GX66" s="74">
        <v>0</v>
      </c>
      <c r="GY66" s="74">
        <v>0</v>
      </c>
      <c r="GZ66" s="74">
        <v>0</v>
      </c>
      <c r="HA66" s="74">
        <v>0</v>
      </c>
      <c r="HB66" s="74">
        <v>0</v>
      </c>
      <c r="HC66" s="74">
        <v>0</v>
      </c>
      <c r="HD66" s="74">
        <v>0</v>
      </c>
      <c r="HE66" s="74">
        <v>0</v>
      </c>
      <c r="HF66" s="74">
        <v>0</v>
      </c>
      <c r="HG66" s="74">
        <v>0</v>
      </c>
      <c r="HH66" s="74">
        <v>0</v>
      </c>
      <c r="HI66" s="74">
        <v>0</v>
      </c>
      <c r="HJ66" s="74">
        <v>0</v>
      </c>
      <c r="HK66" s="74">
        <v>0</v>
      </c>
      <c r="HL66" s="74">
        <v>0</v>
      </c>
      <c r="HM66" s="74">
        <v>0</v>
      </c>
      <c r="HN66" s="74">
        <v>0</v>
      </c>
      <c r="HO66" s="74">
        <v>0</v>
      </c>
      <c r="HP66" s="74">
        <v>0</v>
      </c>
      <c r="HQ66" s="74">
        <v>0</v>
      </c>
      <c r="HR66" s="74">
        <v>0</v>
      </c>
      <c r="HS66" s="74">
        <v>0</v>
      </c>
      <c r="HT66" s="74">
        <v>0</v>
      </c>
      <c r="HU66" s="74">
        <v>0</v>
      </c>
      <c r="HV66" s="74">
        <v>0</v>
      </c>
      <c r="HW66" s="74">
        <v>0</v>
      </c>
      <c r="HX66" s="75">
        <v>0</v>
      </c>
    </row>
    <row r="67" spans="2:232" x14ac:dyDescent="0.2">
      <c r="B67" s="122" t="s">
        <v>113</v>
      </c>
      <c r="C67" s="77" t="s">
        <v>132</v>
      </c>
      <c r="D67" s="78">
        <v>5.2</v>
      </c>
      <c r="E67" s="77" t="s">
        <v>127</v>
      </c>
      <c r="F67" s="102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74">
        <v>0</v>
      </c>
      <c r="BB67" s="74">
        <v>0</v>
      </c>
      <c r="BC67" s="76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  <c r="BV67" s="74">
        <v>0</v>
      </c>
      <c r="BW67" s="74">
        <v>0</v>
      </c>
      <c r="BX67" s="74">
        <v>0</v>
      </c>
      <c r="BY67" s="74">
        <v>0</v>
      </c>
      <c r="BZ67" s="74">
        <v>0</v>
      </c>
      <c r="CA67" s="76">
        <v>0</v>
      </c>
      <c r="CB67" s="74">
        <v>0</v>
      </c>
      <c r="CC67" s="74">
        <v>0</v>
      </c>
      <c r="CD67" s="74">
        <v>0</v>
      </c>
      <c r="CE67" s="74">
        <v>0</v>
      </c>
      <c r="CF67" s="74">
        <v>0</v>
      </c>
      <c r="CG67" s="74">
        <v>0</v>
      </c>
      <c r="CH67" s="74">
        <v>0</v>
      </c>
      <c r="CI67" s="74">
        <v>0</v>
      </c>
      <c r="CJ67" s="74">
        <v>0</v>
      </c>
      <c r="CK67" s="74">
        <v>0</v>
      </c>
      <c r="CL67" s="74">
        <v>0</v>
      </c>
      <c r="CM67" s="74">
        <v>0</v>
      </c>
      <c r="CN67" s="74">
        <v>0</v>
      </c>
      <c r="CO67" s="74">
        <v>0</v>
      </c>
      <c r="CP67" s="74">
        <v>0</v>
      </c>
      <c r="CQ67" s="74">
        <v>0</v>
      </c>
      <c r="CR67" s="74">
        <v>0</v>
      </c>
      <c r="CS67" s="74">
        <v>0</v>
      </c>
      <c r="CT67" s="74">
        <v>0</v>
      </c>
      <c r="CU67" s="74">
        <v>0</v>
      </c>
      <c r="CV67" s="74">
        <v>0</v>
      </c>
      <c r="CW67" s="74">
        <v>0</v>
      </c>
      <c r="CX67" s="74">
        <v>0</v>
      </c>
      <c r="CY67" s="76">
        <v>0</v>
      </c>
      <c r="CZ67" s="74">
        <v>0</v>
      </c>
      <c r="DA67" s="74">
        <v>0</v>
      </c>
      <c r="DB67" s="74">
        <v>0</v>
      </c>
      <c r="DC67" s="74">
        <v>0</v>
      </c>
      <c r="DD67" s="74">
        <v>0</v>
      </c>
      <c r="DE67" s="74">
        <v>0</v>
      </c>
      <c r="DF67" s="74">
        <v>0</v>
      </c>
      <c r="DG67" s="74">
        <v>0</v>
      </c>
      <c r="DH67" s="74">
        <v>0</v>
      </c>
      <c r="DI67" s="74">
        <v>0</v>
      </c>
      <c r="DJ67" s="74">
        <v>0</v>
      </c>
      <c r="DK67" s="74">
        <v>0</v>
      </c>
      <c r="DL67" s="74">
        <v>0</v>
      </c>
      <c r="DM67" s="74">
        <v>0</v>
      </c>
      <c r="DN67" s="74">
        <v>0</v>
      </c>
      <c r="DO67" s="74">
        <v>0</v>
      </c>
      <c r="DP67" s="74">
        <v>0</v>
      </c>
      <c r="DQ67" s="74">
        <v>0</v>
      </c>
      <c r="DR67" s="74">
        <v>0</v>
      </c>
      <c r="DS67" s="74">
        <v>0</v>
      </c>
      <c r="DT67" s="74">
        <v>0</v>
      </c>
      <c r="DU67" s="74">
        <v>0</v>
      </c>
      <c r="DV67" s="74">
        <v>0</v>
      </c>
      <c r="DW67" s="76">
        <v>0</v>
      </c>
      <c r="DX67" s="74">
        <v>0</v>
      </c>
      <c r="DY67" s="74">
        <v>0</v>
      </c>
      <c r="DZ67" s="74">
        <v>0</v>
      </c>
      <c r="EA67" s="74">
        <v>0</v>
      </c>
      <c r="EB67" s="74">
        <v>0</v>
      </c>
      <c r="EC67" s="74">
        <v>0</v>
      </c>
      <c r="ED67" s="74">
        <v>0</v>
      </c>
      <c r="EE67" s="74">
        <v>0</v>
      </c>
      <c r="EF67" s="74">
        <v>0</v>
      </c>
      <c r="EG67" s="74">
        <v>0</v>
      </c>
      <c r="EH67" s="74">
        <v>0</v>
      </c>
      <c r="EI67" s="74">
        <v>0</v>
      </c>
      <c r="EJ67" s="74">
        <v>0</v>
      </c>
      <c r="EK67" s="74">
        <v>0</v>
      </c>
      <c r="EL67" s="74">
        <v>0</v>
      </c>
      <c r="EM67" s="74">
        <v>0</v>
      </c>
      <c r="EN67" s="74">
        <v>0</v>
      </c>
      <c r="EO67" s="74">
        <v>0</v>
      </c>
      <c r="EP67" s="74">
        <v>0</v>
      </c>
      <c r="EQ67" s="74">
        <v>0</v>
      </c>
      <c r="ER67" s="74">
        <v>0</v>
      </c>
      <c r="ES67" s="74">
        <v>0</v>
      </c>
      <c r="ET67" s="74">
        <v>0</v>
      </c>
      <c r="EU67" s="76">
        <v>0</v>
      </c>
      <c r="EV67" s="74">
        <v>0</v>
      </c>
      <c r="EW67" s="74">
        <v>0</v>
      </c>
      <c r="EX67" s="74">
        <v>0</v>
      </c>
      <c r="EY67" s="74">
        <v>0</v>
      </c>
      <c r="EZ67" s="74">
        <v>0</v>
      </c>
      <c r="FA67" s="74">
        <v>0</v>
      </c>
      <c r="FB67" s="74">
        <v>0</v>
      </c>
      <c r="FC67" s="74">
        <v>0</v>
      </c>
      <c r="FD67" s="74">
        <v>0</v>
      </c>
      <c r="FE67" s="74">
        <v>0</v>
      </c>
      <c r="FF67" s="74">
        <v>0</v>
      </c>
      <c r="FG67" s="74">
        <v>0</v>
      </c>
      <c r="FH67" s="74">
        <v>0</v>
      </c>
      <c r="FI67" s="74">
        <v>0</v>
      </c>
      <c r="FJ67" s="74">
        <v>0</v>
      </c>
      <c r="FK67" s="74">
        <v>0</v>
      </c>
      <c r="FL67" s="74">
        <v>0</v>
      </c>
      <c r="FM67" s="74">
        <v>0</v>
      </c>
      <c r="FN67" s="74">
        <v>0</v>
      </c>
      <c r="FO67" s="74">
        <v>0</v>
      </c>
      <c r="FP67" s="74">
        <v>0</v>
      </c>
      <c r="FQ67" s="74">
        <v>0</v>
      </c>
      <c r="FR67" s="74">
        <v>0</v>
      </c>
      <c r="FS67" s="76">
        <v>0</v>
      </c>
      <c r="FT67" s="74">
        <v>0</v>
      </c>
      <c r="FU67" s="74">
        <v>0</v>
      </c>
      <c r="FV67" s="74">
        <v>0</v>
      </c>
      <c r="FW67" s="74">
        <v>0</v>
      </c>
      <c r="FX67" s="74">
        <v>0</v>
      </c>
      <c r="FY67" s="74">
        <v>0</v>
      </c>
      <c r="FZ67" s="74">
        <v>0</v>
      </c>
      <c r="GA67" s="74">
        <v>0</v>
      </c>
      <c r="GB67" s="74">
        <v>0</v>
      </c>
      <c r="GC67" s="74">
        <v>0</v>
      </c>
      <c r="GD67" s="74">
        <v>0</v>
      </c>
      <c r="GE67" s="74">
        <v>0</v>
      </c>
      <c r="GF67" s="74">
        <v>0</v>
      </c>
      <c r="GG67" s="74">
        <v>0</v>
      </c>
      <c r="GH67" s="74">
        <v>0</v>
      </c>
      <c r="GI67" s="74">
        <v>0</v>
      </c>
      <c r="GJ67" s="74">
        <v>0</v>
      </c>
      <c r="GK67" s="74">
        <v>0</v>
      </c>
      <c r="GL67" s="74">
        <v>0</v>
      </c>
      <c r="GM67" s="74">
        <v>0</v>
      </c>
      <c r="GN67" s="74">
        <v>0</v>
      </c>
      <c r="GO67" s="74">
        <v>0</v>
      </c>
      <c r="GP67" s="74">
        <v>0</v>
      </c>
      <c r="GQ67" s="76">
        <v>0</v>
      </c>
      <c r="GR67" s="74">
        <v>0</v>
      </c>
      <c r="GS67" s="74">
        <v>0</v>
      </c>
      <c r="GT67" s="74">
        <v>0</v>
      </c>
      <c r="GU67" s="74">
        <v>0</v>
      </c>
      <c r="GV67" s="74">
        <v>0</v>
      </c>
      <c r="GW67" s="74">
        <v>0</v>
      </c>
      <c r="GX67" s="74">
        <v>0</v>
      </c>
      <c r="GY67" s="74">
        <v>0</v>
      </c>
      <c r="GZ67" s="74">
        <v>0</v>
      </c>
      <c r="HA67" s="74">
        <v>0</v>
      </c>
      <c r="HB67" s="74">
        <v>0</v>
      </c>
      <c r="HC67" s="74">
        <v>0</v>
      </c>
      <c r="HD67" s="74">
        <v>0</v>
      </c>
      <c r="HE67" s="74">
        <v>0</v>
      </c>
      <c r="HF67" s="74">
        <v>0</v>
      </c>
      <c r="HG67" s="74">
        <v>0</v>
      </c>
      <c r="HH67" s="74">
        <v>0</v>
      </c>
      <c r="HI67" s="74">
        <v>0</v>
      </c>
      <c r="HJ67" s="74">
        <v>0</v>
      </c>
      <c r="HK67" s="74">
        <v>0</v>
      </c>
      <c r="HL67" s="74">
        <v>0</v>
      </c>
      <c r="HM67" s="74">
        <v>0</v>
      </c>
      <c r="HN67" s="74">
        <v>0</v>
      </c>
      <c r="HO67" s="74">
        <v>0</v>
      </c>
      <c r="HP67" s="74">
        <v>0</v>
      </c>
      <c r="HQ67" s="74">
        <v>0</v>
      </c>
      <c r="HR67" s="74">
        <v>0</v>
      </c>
      <c r="HS67" s="74">
        <v>0</v>
      </c>
      <c r="HT67" s="74">
        <v>0</v>
      </c>
      <c r="HU67" s="74">
        <v>0</v>
      </c>
      <c r="HV67" s="74">
        <v>0</v>
      </c>
      <c r="HW67" s="74">
        <v>0</v>
      </c>
      <c r="HX67" s="75">
        <v>0</v>
      </c>
    </row>
    <row r="68" spans="2:232" x14ac:dyDescent="0.2">
      <c r="B68" s="79" t="s">
        <v>114</v>
      </c>
      <c r="C68" s="77" t="s">
        <v>132</v>
      </c>
      <c r="D68" s="78">
        <v>5.2</v>
      </c>
      <c r="E68" s="79" t="s">
        <v>127</v>
      </c>
      <c r="F68" s="77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6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6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6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6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6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6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6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2" t="s">
        <v>115</v>
      </c>
      <c r="C69" s="77" t="s">
        <v>132</v>
      </c>
      <c r="D69" s="78">
        <v>5</v>
      </c>
      <c r="E69" s="77" t="s">
        <v>127</v>
      </c>
      <c r="F69" s="102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74">
        <v>0</v>
      </c>
      <c r="BB69" s="74">
        <v>0</v>
      </c>
      <c r="BC69" s="76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6">
        <v>0</v>
      </c>
      <c r="CB69" s="74">
        <v>0</v>
      </c>
      <c r="CC69" s="74">
        <v>0</v>
      </c>
      <c r="CD69" s="74">
        <v>0</v>
      </c>
      <c r="CE69" s="74">
        <v>0</v>
      </c>
      <c r="CF69" s="74">
        <v>0</v>
      </c>
      <c r="CG69" s="74">
        <v>0</v>
      </c>
      <c r="CH69" s="74">
        <v>0</v>
      </c>
      <c r="CI69" s="74">
        <v>0</v>
      </c>
      <c r="CJ69" s="74">
        <v>0</v>
      </c>
      <c r="CK69" s="74">
        <v>0</v>
      </c>
      <c r="CL69" s="74">
        <v>0</v>
      </c>
      <c r="CM69" s="74">
        <v>0</v>
      </c>
      <c r="CN69" s="74">
        <v>0</v>
      </c>
      <c r="CO69" s="74">
        <v>0</v>
      </c>
      <c r="CP69" s="74">
        <v>0</v>
      </c>
      <c r="CQ69" s="74">
        <v>0</v>
      </c>
      <c r="CR69" s="74">
        <v>0</v>
      </c>
      <c r="CS69" s="74">
        <v>0</v>
      </c>
      <c r="CT69" s="74">
        <v>0</v>
      </c>
      <c r="CU69" s="74">
        <v>0</v>
      </c>
      <c r="CV69" s="74">
        <v>0</v>
      </c>
      <c r="CW69" s="74">
        <v>0</v>
      </c>
      <c r="CX69" s="74">
        <v>0</v>
      </c>
      <c r="CY69" s="76">
        <v>0</v>
      </c>
      <c r="CZ69" s="74">
        <v>0</v>
      </c>
      <c r="DA69" s="74">
        <v>0</v>
      </c>
      <c r="DB69" s="74">
        <v>0</v>
      </c>
      <c r="DC69" s="74">
        <v>0</v>
      </c>
      <c r="DD69" s="74">
        <v>0</v>
      </c>
      <c r="DE69" s="74">
        <v>0</v>
      </c>
      <c r="DF69" s="74">
        <v>0</v>
      </c>
      <c r="DG69" s="74">
        <v>0</v>
      </c>
      <c r="DH69" s="74">
        <v>0</v>
      </c>
      <c r="DI69" s="74">
        <v>0</v>
      </c>
      <c r="DJ69" s="74">
        <v>0</v>
      </c>
      <c r="DK69" s="74">
        <v>0</v>
      </c>
      <c r="DL69" s="74">
        <v>0</v>
      </c>
      <c r="DM69" s="74">
        <v>0</v>
      </c>
      <c r="DN69" s="74">
        <v>0</v>
      </c>
      <c r="DO69" s="74">
        <v>0</v>
      </c>
      <c r="DP69" s="74">
        <v>0</v>
      </c>
      <c r="DQ69" s="74">
        <v>0</v>
      </c>
      <c r="DR69" s="74">
        <v>0</v>
      </c>
      <c r="DS69" s="74">
        <v>0</v>
      </c>
      <c r="DT69" s="74">
        <v>0</v>
      </c>
      <c r="DU69" s="74">
        <v>0</v>
      </c>
      <c r="DV69" s="74">
        <v>0</v>
      </c>
      <c r="DW69" s="76">
        <v>0</v>
      </c>
      <c r="DX69" s="74">
        <v>0</v>
      </c>
      <c r="DY69" s="74">
        <v>0</v>
      </c>
      <c r="DZ69" s="74">
        <v>0</v>
      </c>
      <c r="EA69" s="74">
        <v>0</v>
      </c>
      <c r="EB69" s="74">
        <v>0</v>
      </c>
      <c r="EC69" s="74">
        <v>0</v>
      </c>
      <c r="ED69" s="74">
        <v>0</v>
      </c>
      <c r="EE69" s="74">
        <v>0</v>
      </c>
      <c r="EF69" s="74">
        <v>0</v>
      </c>
      <c r="EG69" s="74">
        <v>0</v>
      </c>
      <c r="EH69" s="74">
        <v>0</v>
      </c>
      <c r="EI69" s="74">
        <v>0</v>
      </c>
      <c r="EJ69" s="74">
        <v>0</v>
      </c>
      <c r="EK69" s="74">
        <v>0</v>
      </c>
      <c r="EL69" s="74">
        <v>0</v>
      </c>
      <c r="EM69" s="74">
        <v>0</v>
      </c>
      <c r="EN69" s="74">
        <v>0</v>
      </c>
      <c r="EO69" s="74">
        <v>0</v>
      </c>
      <c r="EP69" s="74">
        <v>0</v>
      </c>
      <c r="EQ69" s="74">
        <v>0</v>
      </c>
      <c r="ER69" s="74">
        <v>0</v>
      </c>
      <c r="ES69" s="74">
        <v>0</v>
      </c>
      <c r="ET69" s="74">
        <v>0</v>
      </c>
      <c r="EU69" s="76">
        <v>0</v>
      </c>
      <c r="EV69" s="74">
        <v>0</v>
      </c>
      <c r="EW69" s="74">
        <v>0</v>
      </c>
      <c r="EX69" s="74">
        <v>0</v>
      </c>
      <c r="EY69" s="74">
        <v>0</v>
      </c>
      <c r="EZ69" s="74">
        <v>0</v>
      </c>
      <c r="FA69" s="74">
        <v>0</v>
      </c>
      <c r="FB69" s="74">
        <v>0</v>
      </c>
      <c r="FC69" s="74">
        <v>0</v>
      </c>
      <c r="FD69" s="74">
        <v>0</v>
      </c>
      <c r="FE69" s="74">
        <v>0</v>
      </c>
      <c r="FF69" s="74">
        <v>0</v>
      </c>
      <c r="FG69" s="74">
        <v>0</v>
      </c>
      <c r="FH69" s="74">
        <v>0</v>
      </c>
      <c r="FI69" s="74">
        <v>0</v>
      </c>
      <c r="FJ69" s="74">
        <v>0</v>
      </c>
      <c r="FK69" s="74">
        <v>0</v>
      </c>
      <c r="FL69" s="74">
        <v>0</v>
      </c>
      <c r="FM69" s="74">
        <v>0</v>
      </c>
      <c r="FN69" s="74">
        <v>0</v>
      </c>
      <c r="FO69" s="74">
        <v>0</v>
      </c>
      <c r="FP69" s="74">
        <v>0</v>
      </c>
      <c r="FQ69" s="74">
        <v>0</v>
      </c>
      <c r="FR69" s="74">
        <v>0</v>
      </c>
      <c r="FS69" s="76">
        <v>0</v>
      </c>
      <c r="FT69" s="74">
        <v>0</v>
      </c>
      <c r="FU69" s="74">
        <v>0</v>
      </c>
      <c r="FV69" s="74">
        <v>0</v>
      </c>
      <c r="FW69" s="74">
        <v>0</v>
      </c>
      <c r="FX69" s="74">
        <v>0</v>
      </c>
      <c r="FY69" s="74">
        <v>0</v>
      </c>
      <c r="FZ69" s="74">
        <v>0</v>
      </c>
      <c r="GA69" s="74">
        <v>0</v>
      </c>
      <c r="GB69" s="74">
        <v>0</v>
      </c>
      <c r="GC69" s="74">
        <v>0</v>
      </c>
      <c r="GD69" s="74">
        <v>0</v>
      </c>
      <c r="GE69" s="74">
        <v>0</v>
      </c>
      <c r="GF69" s="74">
        <v>0</v>
      </c>
      <c r="GG69" s="74">
        <v>0</v>
      </c>
      <c r="GH69" s="74">
        <v>0</v>
      </c>
      <c r="GI69" s="74">
        <v>0</v>
      </c>
      <c r="GJ69" s="74">
        <v>0</v>
      </c>
      <c r="GK69" s="74">
        <v>0</v>
      </c>
      <c r="GL69" s="74">
        <v>0</v>
      </c>
      <c r="GM69" s="74">
        <v>0</v>
      </c>
      <c r="GN69" s="74">
        <v>0</v>
      </c>
      <c r="GO69" s="74">
        <v>0</v>
      </c>
      <c r="GP69" s="74">
        <v>0</v>
      </c>
      <c r="GQ69" s="76">
        <v>0</v>
      </c>
      <c r="GR69" s="74">
        <v>0</v>
      </c>
      <c r="GS69" s="74">
        <v>0</v>
      </c>
      <c r="GT69" s="74">
        <v>0</v>
      </c>
      <c r="GU69" s="74">
        <v>0</v>
      </c>
      <c r="GV69" s="74">
        <v>0</v>
      </c>
      <c r="GW69" s="74">
        <v>0</v>
      </c>
      <c r="GX69" s="74">
        <v>0</v>
      </c>
      <c r="GY69" s="74">
        <v>0</v>
      </c>
      <c r="GZ69" s="74">
        <v>0</v>
      </c>
      <c r="HA69" s="74">
        <v>0</v>
      </c>
      <c r="HB69" s="74">
        <v>0</v>
      </c>
      <c r="HC69" s="74">
        <v>0</v>
      </c>
      <c r="HD69" s="74">
        <v>0</v>
      </c>
      <c r="HE69" s="74">
        <v>0</v>
      </c>
      <c r="HF69" s="74">
        <v>0</v>
      </c>
      <c r="HG69" s="74">
        <v>0</v>
      </c>
      <c r="HH69" s="74">
        <v>0</v>
      </c>
      <c r="HI69" s="74">
        <v>0</v>
      </c>
      <c r="HJ69" s="74">
        <v>0</v>
      </c>
      <c r="HK69" s="74">
        <v>0</v>
      </c>
      <c r="HL69" s="74">
        <v>0</v>
      </c>
      <c r="HM69" s="74">
        <v>0</v>
      </c>
      <c r="HN69" s="74">
        <v>0</v>
      </c>
      <c r="HO69" s="74">
        <v>0</v>
      </c>
      <c r="HP69" s="74">
        <v>0</v>
      </c>
      <c r="HQ69" s="74">
        <v>0</v>
      </c>
      <c r="HR69" s="74">
        <v>0</v>
      </c>
      <c r="HS69" s="74">
        <v>0</v>
      </c>
      <c r="HT69" s="74">
        <v>0</v>
      </c>
      <c r="HU69" s="74">
        <v>0</v>
      </c>
      <c r="HV69" s="74">
        <v>0</v>
      </c>
      <c r="HW69" s="74">
        <v>0</v>
      </c>
      <c r="HX69" s="75">
        <v>0</v>
      </c>
    </row>
    <row r="70" spans="2:232" x14ac:dyDescent="0.2">
      <c r="B70" s="79" t="s">
        <v>116</v>
      </c>
      <c r="C70" s="77" t="s">
        <v>132</v>
      </c>
      <c r="D70" s="78">
        <v>5</v>
      </c>
      <c r="E70" s="77" t="s">
        <v>127</v>
      </c>
      <c r="F70" s="102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6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6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6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6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6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6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6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79" t="s">
        <v>117</v>
      </c>
      <c r="C71" s="77" t="s">
        <v>132</v>
      </c>
      <c r="D71" s="78">
        <v>5</v>
      </c>
      <c r="E71" s="77" t="s">
        <v>127</v>
      </c>
      <c r="F71" s="102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6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6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6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6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6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6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6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79" t="s">
        <v>118</v>
      </c>
      <c r="C72" s="77" t="s">
        <v>132</v>
      </c>
      <c r="D72" s="78">
        <v>5</v>
      </c>
      <c r="E72" s="77" t="s">
        <v>127</v>
      </c>
      <c r="F72" s="102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6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6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6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6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6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6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6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79" t="s">
        <v>119</v>
      </c>
      <c r="C73" s="77" t="s">
        <v>132</v>
      </c>
      <c r="D73" s="78">
        <v>5</v>
      </c>
      <c r="E73" s="77" t="s">
        <v>127</v>
      </c>
      <c r="F73" s="102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80">
        <v>1</v>
      </c>
      <c r="BB73" s="80">
        <v>1</v>
      </c>
      <c r="BC73" s="80">
        <v>1</v>
      </c>
      <c r="BD73" s="80">
        <v>1</v>
      </c>
      <c r="BE73" s="80">
        <v>1</v>
      </c>
      <c r="BF73" s="80">
        <v>1</v>
      </c>
      <c r="BG73" s="80">
        <v>1</v>
      </c>
      <c r="BH73" s="80">
        <v>1</v>
      </c>
      <c r="BI73" s="80">
        <v>1</v>
      </c>
      <c r="BJ73" s="80">
        <v>1</v>
      </c>
      <c r="BK73" s="80">
        <v>1</v>
      </c>
      <c r="BL73" s="80">
        <v>1</v>
      </c>
      <c r="BM73" s="80">
        <v>1</v>
      </c>
      <c r="BN73" s="80">
        <v>1</v>
      </c>
      <c r="BO73" s="80">
        <v>1</v>
      </c>
      <c r="BP73" s="80">
        <v>1</v>
      </c>
      <c r="BQ73" s="80">
        <v>1</v>
      </c>
      <c r="BR73" s="80">
        <v>1</v>
      </c>
      <c r="BS73" s="80">
        <v>1</v>
      </c>
      <c r="BT73" s="80">
        <v>1</v>
      </c>
      <c r="BU73" s="80">
        <v>1</v>
      </c>
      <c r="BV73" s="80">
        <v>1</v>
      </c>
      <c r="BW73" s="80">
        <v>1</v>
      </c>
      <c r="BX73" s="80">
        <v>1</v>
      </c>
      <c r="BY73" s="80">
        <v>1</v>
      </c>
      <c r="BZ73" s="80">
        <v>1</v>
      </c>
      <c r="CA73" s="80">
        <v>1</v>
      </c>
      <c r="CB73" s="80">
        <v>1</v>
      </c>
      <c r="CC73" s="80">
        <v>1</v>
      </c>
      <c r="CD73" s="80">
        <v>1</v>
      </c>
      <c r="CE73" s="80">
        <v>1</v>
      </c>
      <c r="CF73" s="80">
        <v>1</v>
      </c>
      <c r="CG73" s="80">
        <v>1</v>
      </c>
      <c r="CH73" s="80">
        <v>1</v>
      </c>
      <c r="CI73" s="80">
        <v>1</v>
      </c>
      <c r="CJ73" s="80">
        <v>1</v>
      </c>
      <c r="CK73" s="80">
        <v>1</v>
      </c>
      <c r="CL73" s="80">
        <v>1</v>
      </c>
      <c r="CM73" s="80">
        <v>1</v>
      </c>
      <c r="CN73" s="80">
        <v>1</v>
      </c>
      <c r="CO73" s="80">
        <v>1</v>
      </c>
      <c r="CP73" s="80">
        <v>1</v>
      </c>
      <c r="CQ73" s="80">
        <v>1</v>
      </c>
      <c r="CR73" s="80">
        <v>1</v>
      </c>
      <c r="CS73" s="80">
        <v>1</v>
      </c>
      <c r="CT73" s="80">
        <v>1</v>
      </c>
      <c r="CU73" s="80">
        <v>1</v>
      </c>
      <c r="CV73" s="80">
        <v>1</v>
      </c>
      <c r="CW73" s="80">
        <v>1</v>
      </c>
      <c r="CX73" s="80">
        <v>1</v>
      </c>
      <c r="CY73" s="80">
        <v>1</v>
      </c>
      <c r="CZ73" s="80">
        <v>1</v>
      </c>
      <c r="DA73" s="80">
        <v>1</v>
      </c>
      <c r="DB73" s="80">
        <v>1</v>
      </c>
      <c r="DC73" s="80">
        <v>1</v>
      </c>
      <c r="DD73" s="80">
        <v>1</v>
      </c>
      <c r="DE73" s="80">
        <v>1</v>
      </c>
      <c r="DF73" s="80">
        <v>1</v>
      </c>
      <c r="DG73" s="80">
        <v>1</v>
      </c>
      <c r="DH73" s="80">
        <v>1</v>
      </c>
      <c r="DI73" s="80">
        <v>1</v>
      </c>
      <c r="DJ73" s="80">
        <v>1</v>
      </c>
      <c r="DK73" s="80">
        <v>1</v>
      </c>
      <c r="DL73" s="80">
        <v>1</v>
      </c>
      <c r="DM73" s="80">
        <v>1</v>
      </c>
      <c r="DN73" s="80">
        <v>1</v>
      </c>
      <c r="DO73" s="80">
        <v>1</v>
      </c>
      <c r="DP73" s="80">
        <v>1</v>
      </c>
      <c r="DQ73" s="80">
        <v>1</v>
      </c>
      <c r="DR73" s="80">
        <v>1</v>
      </c>
      <c r="DS73" s="80">
        <v>1</v>
      </c>
      <c r="DT73" s="80">
        <v>1</v>
      </c>
      <c r="DU73" s="80">
        <v>1</v>
      </c>
      <c r="DV73" s="80">
        <v>1</v>
      </c>
      <c r="DW73" s="80">
        <v>1</v>
      </c>
      <c r="DX73" s="80">
        <v>1</v>
      </c>
      <c r="DY73" s="80">
        <v>1</v>
      </c>
      <c r="DZ73" s="80">
        <v>1</v>
      </c>
      <c r="EA73" s="80">
        <v>1</v>
      </c>
      <c r="EB73" s="80">
        <v>1</v>
      </c>
      <c r="EC73" s="80">
        <v>1</v>
      </c>
      <c r="ED73" s="80">
        <v>1</v>
      </c>
      <c r="EE73" s="80">
        <v>1</v>
      </c>
      <c r="EF73" s="80">
        <v>1</v>
      </c>
      <c r="EG73" s="80">
        <v>1</v>
      </c>
      <c r="EH73" s="80">
        <v>1</v>
      </c>
      <c r="EI73" s="80">
        <v>1</v>
      </c>
      <c r="EJ73" s="80">
        <v>1</v>
      </c>
      <c r="EK73" s="80">
        <v>1</v>
      </c>
      <c r="EL73" s="80">
        <v>1</v>
      </c>
      <c r="EM73" s="80">
        <v>1</v>
      </c>
      <c r="EN73" s="80">
        <v>1</v>
      </c>
      <c r="EO73" s="80">
        <v>1</v>
      </c>
      <c r="EP73" s="80">
        <v>1</v>
      </c>
      <c r="EQ73" s="80">
        <v>1</v>
      </c>
      <c r="ER73" s="80">
        <v>1</v>
      </c>
      <c r="ES73" s="80">
        <v>1</v>
      </c>
      <c r="ET73" s="80">
        <v>1</v>
      </c>
      <c r="EU73" s="80">
        <v>1</v>
      </c>
      <c r="EV73" s="80">
        <v>1</v>
      </c>
      <c r="EW73" s="80">
        <v>1</v>
      </c>
      <c r="EX73" s="80">
        <v>1</v>
      </c>
      <c r="EY73" s="80">
        <v>1</v>
      </c>
      <c r="EZ73" s="80">
        <v>1</v>
      </c>
      <c r="FA73" s="80">
        <v>1</v>
      </c>
      <c r="FB73" s="80">
        <v>1</v>
      </c>
      <c r="FC73" s="80">
        <v>1</v>
      </c>
      <c r="FD73" s="80">
        <v>1</v>
      </c>
      <c r="FE73" s="80">
        <v>1</v>
      </c>
      <c r="FF73" s="80">
        <v>1</v>
      </c>
      <c r="FG73" s="80">
        <v>1</v>
      </c>
      <c r="FH73" s="80">
        <v>1</v>
      </c>
      <c r="FI73" s="80">
        <v>1</v>
      </c>
      <c r="FJ73" s="80">
        <v>1</v>
      </c>
      <c r="FK73" s="80">
        <v>1</v>
      </c>
      <c r="FL73" s="80">
        <v>1</v>
      </c>
      <c r="FM73" s="80">
        <v>1</v>
      </c>
      <c r="FN73" s="80">
        <v>1</v>
      </c>
      <c r="FO73" s="80">
        <v>1</v>
      </c>
      <c r="FP73" s="80">
        <v>1</v>
      </c>
      <c r="FQ73" s="80">
        <v>1</v>
      </c>
      <c r="FR73" s="80">
        <v>1</v>
      </c>
      <c r="FS73" s="80">
        <v>1</v>
      </c>
      <c r="FT73" s="80">
        <v>1</v>
      </c>
      <c r="FU73" s="80">
        <v>1</v>
      </c>
      <c r="FV73" s="80">
        <v>1</v>
      </c>
      <c r="FW73" s="80">
        <v>1</v>
      </c>
      <c r="FX73" s="80">
        <v>1</v>
      </c>
      <c r="FY73" s="80">
        <v>1</v>
      </c>
      <c r="FZ73" s="80">
        <v>1</v>
      </c>
      <c r="GA73" s="80">
        <v>1</v>
      </c>
      <c r="GB73" s="80">
        <v>1</v>
      </c>
      <c r="GC73" s="80">
        <v>1</v>
      </c>
      <c r="GD73" s="80">
        <v>1</v>
      </c>
      <c r="GE73" s="80">
        <v>1</v>
      </c>
      <c r="GF73" s="80">
        <v>1</v>
      </c>
      <c r="GG73" s="80">
        <v>1</v>
      </c>
      <c r="GH73" s="80">
        <v>1</v>
      </c>
      <c r="GI73" s="80">
        <v>1</v>
      </c>
      <c r="GJ73" s="80">
        <v>1</v>
      </c>
      <c r="GK73" s="80">
        <v>1</v>
      </c>
      <c r="GL73" s="80">
        <v>1</v>
      </c>
      <c r="GM73" s="80">
        <v>1</v>
      </c>
      <c r="GN73" s="80">
        <v>1</v>
      </c>
      <c r="GO73" s="80">
        <v>1</v>
      </c>
      <c r="GP73" s="80">
        <v>1</v>
      </c>
      <c r="GQ73" s="80">
        <v>1</v>
      </c>
      <c r="GR73" s="80">
        <v>1</v>
      </c>
      <c r="GS73" s="80">
        <v>1</v>
      </c>
      <c r="GT73" s="80">
        <v>1</v>
      </c>
      <c r="GU73" s="80">
        <v>1</v>
      </c>
      <c r="GV73" s="80">
        <v>1</v>
      </c>
      <c r="GW73" s="80">
        <v>1</v>
      </c>
      <c r="GX73" s="80">
        <v>1</v>
      </c>
      <c r="GY73" s="80">
        <v>1</v>
      </c>
      <c r="GZ73" s="80">
        <v>1</v>
      </c>
      <c r="HA73" s="80">
        <v>1</v>
      </c>
      <c r="HB73" s="80">
        <v>1</v>
      </c>
      <c r="HC73" s="80">
        <v>1</v>
      </c>
      <c r="HD73" s="80">
        <v>1</v>
      </c>
      <c r="HE73" s="80">
        <v>1</v>
      </c>
      <c r="HF73" s="80">
        <v>1</v>
      </c>
      <c r="HG73" s="80">
        <v>1</v>
      </c>
      <c r="HH73" s="80">
        <v>1</v>
      </c>
      <c r="HI73" s="80">
        <v>1</v>
      </c>
      <c r="HJ73" s="80">
        <v>1</v>
      </c>
      <c r="HK73" s="80">
        <v>1</v>
      </c>
      <c r="HL73" s="80">
        <v>1</v>
      </c>
      <c r="HM73" s="80">
        <v>1</v>
      </c>
      <c r="HN73" s="80">
        <v>1</v>
      </c>
      <c r="HO73" s="80">
        <v>1</v>
      </c>
      <c r="HP73" s="80">
        <v>1</v>
      </c>
      <c r="HQ73" s="80">
        <v>1</v>
      </c>
      <c r="HR73" s="80">
        <v>1</v>
      </c>
      <c r="HS73" s="80">
        <v>1</v>
      </c>
      <c r="HT73" s="80">
        <v>1</v>
      </c>
      <c r="HU73" s="80">
        <v>1</v>
      </c>
      <c r="HV73" s="80">
        <v>1</v>
      </c>
      <c r="HW73" s="80">
        <v>1</v>
      </c>
      <c r="HX73" s="80">
        <v>1</v>
      </c>
    </row>
    <row r="74" spans="2:232" x14ac:dyDescent="0.2">
      <c r="B74" s="123" t="s">
        <v>120</v>
      </c>
      <c r="C74" s="77" t="s">
        <v>132</v>
      </c>
      <c r="D74" s="78">
        <v>5</v>
      </c>
      <c r="E74" s="77" t="s">
        <v>127</v>
      </c>
      <c r="F74" s="102" t="s">
        <v>123</v>
      </c>
      <c r="G74" s="80">
        <v>0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0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0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0</v>
      </c>
      <c r="BT74" s="80">
        <v>0</v>
      </c>
      <c r="BU74" s="80">
        <v>0</v>
      </c>
      <c r="BV74" s="80">
        <v>0</v>
      </c>
      <c r="BW74" s="80">
        <v>0</v>
      </c>
      <c r="BX74" s="80">
        <v>0</v>
      </c>
      <c r="BY74" s="80">
        <v>0</v>
      </c>
      <c r="BZ74" s="80">
        <v>0</v>
      </c>
      <c r="CA74" s="80">
        <v>0</v>
      </c>
      <c r="CB74" s="80">
        <v>0</v>
      </c>
      <c r="CC74" s="80">
        <v>0</v>
      </c>
      <c r="CD74" s="80">
        <v>0</v>
      </c>
      <c r="CE74" s="80">
        <v>0</v>
      </c>
      <c r="CF74" s="80">
        <v>0</v>
      </c>
      <c r="CG74" s="80">
        <v>0</v>
      </c>
      <c r="CH74" s="80">
        <v>0</v>
      </c>
      <c r="CI74" s="80">
        <v>0</v>
      </c>
      <c r="CJ74" s="80">
        <v>0</v>
      </c>
      <c r="CK74" s="80">
        <v>0</v>
      </c>
      <c r="CL74" s="80">
        <v>0</v>
      </c>
      <c r="CM74" s="80">
        <v>0</v>
      </c>
      <c r="CN74" s="80">
        <v>0</v>
      </c>
      <c r="CO74" s="80">
        <v>0</v>
      </c>
      <c r="CP74" s="80">
        <v>0</v>
      </c>
      <c r="CQ74" s="80">
        <v>0</v>
      </c>
      <c r="CR74" s="80">
        <v>0</v>
      </c>
      <c r="CS74" s="80">
        <v>0</v>
      </c>
      <c r="CT74" s="80">
        <v>0</v>
      </c>
      <c r="CU74" s="80">
        <v>0</v>
      </c>
      <c r="CV74" s="80">
        <v>0</v>
      </c>
      <c r="CW74" s="80">
        <v>0</v>
      </c>
      <c r="CX74" s="80">
        <v>0</v>
      </c>
      <c r="CY74" s="80">
        <v>0</v>
      </c>
      <c r="CZ74" s="80">
        <v>0</v>
      </c>
      <c r="DA74" s="80">
        <v>0</v>
      </c>
      <c r="DB74" s="80">
        <v>0</v>
      </c>
      <c r="DC74" s="80">
        <v>0</v>
      </c>
      <c r="DD74" s="80">
        <v>0</v>
      </c>
      <c r="DE74" s="80">
        <v>0</v>
      </c>
      <c r="DF74" s="80">
        <v>0</v>
      </c>
      <c r="DG74" s="80">
        <v>0</v>
      </c>
      <c r="DH74" s="80">
        <v>0</v>
      </c>
      <c r="DI74" s="80">
        <v>0</v>
      </c>
      <c r="DJ74" s="80">
        <v>0</v>
      </c>
      <c r="DK74" s="80">
        <v>0</v>
      </c>
      <c r="DL74" s="80">
        <v>0</v>
      </c>
      <c r="DM74" s="80">
        <v>0</v>
      </c>
      <c r="DN74" s="80">
        <v>0</v>
      </c>
      <c r="DO74" s="80">
        <v>0</v>
      </c>
      <c r="DP74" s="80">
        <v>0</v>
      </c>
      <c r="DQ74" s="80">
        <v>0</v>
      </c>
      <c r="DR74" s="80">
        <v>0</v>
      </c>
      <c r="DS74" s="80">
        <v>0</v>
      </c>
      <c r="DT74" s="80">
        <v>0</v>
      </c>
      <c r="DU74" s="80">
        <v>0</v>
      </c>
      <c r="DV74" s="80">
        <v>0</v>
      </c>
      <c r="DW74" s="80">
        <v>0</v>
      </c>
      <c r="DX74" s="80">
        <v>0</v>
      </c>
      <c r="DY74" s="80">
        <v>0</v>
      </c>
      <c r="DZ74" s="80">
        <v>0</v>
      </c>
      <c r="EA74" s="80">
        <v>0</v>
      </c>
      <c r="EB74" s="80">
        <v>0</v>
      </c>
      <c r="EC74" s="80">
        <v>0</v>
      </c>
      <c r="ED74" s="80">
        <v>0</v>
      </c>
      <c r="EE74" s="80">
        <v>0</v>
      </c>
      <c r="EF74" s="80">
        <v>0</v>
      </c>
      <c r="EG74" s="80">
        <v>0</v>
      </c>
      <c r="EH74" s="80">
        <v>0</v>
      </c>
      <c r="EI74" s="80">
        <v>0</v>
      </c>
      <c r="EJ74" s="80">
        <v>0</v>
      </c>
      <c r="EK74" s="80">
        <v>0</v>
      </c>
      <c r="EL74" s="80">
        <v>0</v>
      </c>
      <c r="EM74" s="80">
        <v>0</v>
      </c>
      <c r="EN74" s="80">
        <v>0</v>
      </c>
      <c r="EO74" s="80">
        <v>0</v>
      </c>
      <c r="EP74" s="80">
        <v>0</v>
      </c>
      <c r="EQ74" s="80">
        <v>0</v>
      </c>
      <c r="ER74" s="80">
        <v>0</v>
      </c>
      <c r="ES74" s="80">
        <v>0</v>
      </c>
      <c r="ET74" s="80">
        <v>0</v>
      </c>
      <c r="EU74" s="80">
        <v>0</v>
      </c>
      <c r="EV74" s="80">
        <v>0</v>
      </c>
      <c r="EW74" s="80">
        <v>0</v>
      </c>
      <c r="EX74" s="80">
        <v>0</v>
      </c>
      <c r="EY74" s="80">
        <v>0</v>
      </c>
      <c r="EZ74" s="80">
        <v>0</v>
      </c>
      <c r="FA74" s="80">
        <v>0</v>
      </c>
      <c r="FB74" s="80">
        <v>0</v>
      </c>
      <c r="FC74" s="80">
        <v>0</v>
      </c>
      <c r="FD74" s="80">
        <v>0</v>
      </c>
      <c r="FE74" s="80">
        <v>0</v>
      </c>
      <c r="FF74" s="80">
        <v>0</v>
      </c>
      <c r="FG74" s="80">
        <v>0</v>
      </c>
      <c r="FH74" s="80">
        <v>0</v>
      </c>
      <c r="FI74" s="80">
        <v>0</v>
      </c>
      <c r="FJ74" s="80">
        <v>0</v>
      </c>
      <c r="FK74" s="80">
        <v>0</v>
      </c>
      <c r="FL74" s="80">
        <v>0</v>
      </c>
      <c r="FM74" s="80">
        <v>0</v>
      </c>
      <c r="FN74" s="80">
        <v>0</v>
      </c>
      <c r="FO74" s="80">
        <v>0</v>
      </c>
      <c r="FP74" s="80">
        <v>0</v>
      </c>
      <c r="FQ74" s="80">
        <v>0</v>
      </c>
      <c r="FR74" s="80">
        <v>0</v>
      </c>
      <c r="FS74" s="80">
        <v>0</v>
      </c>
      <c r="FT74" s="80">
        <v>0</v>
      </c>
      <c r="FU74" s="80">
        <v>0</v>
      </c>
      <c r="FV74" s="80">
        <v>0</v>
      </c>
      <c r="FW74" s="80">
        <v>0</v>
      </c>
      <c r="FX74" s="80">
        <v>0</v>
      </c>
      <c r="FY74" s="80">
        <v>0</v>
      </c>
      <c r="FZ74" s="80">
        <v>0</v>
      </c>
      <c r="GA74" s="80">
        <v>0</v>
      </c>
      <c r="GB74" s="80">
        <v>0</v>
      </c>
      <c r="GC74" s="80">
        <v>0</v>
      </c>
      <c r="GD74" s="80">
        <v>0</v>
      </c>
      <c r="GE74" s="80">
        <v>0</v>
      </c>
      <c r="GF74" s="80">
        <v>0</v>
      </c>
      <c r="GG74" s="80">
        <v>0</v>
      </c>
      <c r="GH74" s="80">
        <v>0</v>
      </c>
      <c r="GI74" s="80">
        <v>0</v>
      </c>
      <c r="GJ74" s="80">
        <v>0</v>
      </c>
      <c r="GK74" s="80">
        <v>0</v>
      </c>
      <c r="GL74" s="80">
        <v>0</v>
      </c>
      <c r="GM74" s="80">
        <v>0</v>
      </c>
      <c r="GN74" s="80">
        <v>0</v>
      </c>
      <c r="GO74" s="80">
        <v>0</v>
      </c>
      <c r="GP74" s="80">
        <v>0</v>
      </c>
      <c r="GQ74" s="80">
        <v>0</v>
      </c>
      <c r="GR74" s="80">
        <v>0</v>
      </c>
      <c r="GS74" s="80">
        <v>0</v>
      </c>
      <c r="GT74" s="80">
        <v>0</v>
      </c>
      <c r="GU74" s="80">
        <v>0</v>
      </c>
      <c r="GV74" s="80">
        <v>0</v>
      </c>
      <c r="GW74" s="80">
        <v>0</v>
      </c>
      <c r="GX74" s="80">
        <v>0</v>
      </c>
      <c r="GY74" s="80">
        <v>0</v>
      </c>
      <c r="GZ74" s="80">
        <v>0</v>
      </c>
      <c r="HA74" s="80">
        <v>0</v>
      </c>
      <c r="HB74" s="80">
        <v>0</v>
      </c>
      <c r="HC74" s="80">
        <v>0</v>
      </c>
      <c r="HD74" s="80">
        <v>0</v>
      </c>
      <c r="HE74" s="80">
        <v>0</v>
      </c>
      <c r="HF74" s="80">
        <v>0</v>
      </c>
      <c r="HG74" s="80">
        <v>0</v>
      </c>
      <c r="HH74" s="80">
        <v>0</v>
      </c>
      <c r="HI74" s="80">
        <v>0</v>
      </c>
      <c r="HJ74" s="80">
        <v>0</v>
      </c>
      <c r="HK74" s="80">
        <v>0</v>
      </c>
      <c r="HL74" s="80">
        <v>0</v>
      </c>
      <c r="HM74" s="80">
        <v>0</v>
      </c>
      <c r="HN74" s="80">
        <v>0</v>
      </c>
      <c r="HO74" s="80">
        <v>0</v>
      </c>
      <c r="HP74" s="80">
        <v>0</v>
      </c>
      <c r="HQ74" s="80">
        <v>0</v>
      </c>
      <c r="HR74" s="80">
        <v>0</v>
      </c>
      <c r="HS74" s="80">
        <v>0</v>
      </c>
      <c r="HT74" s="80">
        <v>0</v>
      </c>
      <c r="HU74" s="80">
        <v>0</v>
      </c>
      <c r="HV74" s="80">
        <v>0</v>
      </c>
      <c r="HW74" s="80">
        <v>0</v>
      </c>
      <c r="HX74" s="80">
        <v>0</v>
      </c>
    </row>
    <row r="75" spans="2:232" x14ac:dyDescent="0.2">
      <c r="B75" s="123" t="s">
        <v>121</v>
      </c>
      <c r="C75" s="77" t="s">
        <v>132</v>
      </c>
      <c r="D75" s="78">
        <v>5</v>
      </c>
      <c r="E75" s="77" t="s">
        <v>127</v>
      </c>
      <c r="F75" s="102" t="s">
        <v>123</v>
      </c>
      <c r="G75" s="80">
        <v>0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0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0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v>0</v>
      </c>
      <c r="CZ75" s="80">
        <v>0</v>
      </c>
      <c r="DA75" s="80">
        <v>0</v>
      </c>
      <c r="DB75" s="80">
        <v>0</v>
      </c>
      <c r="DC75" s="80">
        <v>0</v>
      </c>
      <c r="DD75" s="80">
        <v>0</v>
      </c>
      <c r="DE75" s="80">
        <v>0</v>
      </c>
      <c r="DF75" s="80">
        <v>0</v>
      </c>
      <c r="DG75" s="80">
        <v>0</v>
      </c>
      <c r="DH75" s="80">
        <v>0</v>
      </c>
      <c r="DI75" s="80">
        <v>0</v>
      </c>
      <c r="DJ75" s="80">
        <v>0</v>
      </c>
      <c r="DK75" s="80">
        <v>0</v>
      </c>
      <c r="DL75" s="80">
        <v>0</v>
      </c>
      <c r="DM75" s="80">
        <v>0</v>
      </c>
      <c r="DN75" s="80">
        <v>0</v>
      </c>
      <c r="DO75" s="80">
        <v>0</v>
      </c>
      <c r="DP75" s="80">
        <v>0</v>
      </c>
      <c r="DQ75" s="80">
        <v>0</v>
      </c>
      <c r="DR75" s="80">
        <v>0</v>
      </c>
      <c r="DS75" s="80">
        <v>0</v>
      </c>
      <c r="DT75" s="80">
        <v>0</v>
      </c>
      <c r="DU75" s="80">
        <v>0</v>
      </c>
      <c r="DV75" s="80">
        <v>0</v>
      </c>
      <c r="DW75" s="80">
        <v>0</v>
      </c>
      <c r="DX75" s="80">
        <v>0</v>
      </c>
      <c r="DY75" s="80">
        <v>0</v>
      </c>
      <c r="DZ75" s="80">
        <v>0</v>
      </c>
      <c r="EA75" s="80">
        <v>0</v>
      </c>
      <c r="EB75" s="80">
        <v>0</v>
      </c>
      <c r="EC75" s="80">
        <v>0</v>
      </c>
      <c r="ED75" s="80">
        <v>0</v>
      </c>
      <c r="EE75" s="80">
        <v>0</v>
      </c>
      <c r="EF75" s="80">
        <v>0</v>
      </c>
      <c r="EG75" s="80">
        <v>0</v>
      </c>
      <c r="EH75" s="80">
        <v>0</v>
      </c>
      <c r="EI75" s="80">
        <v>0</v>
      </c>
      <c r="EJ75" s="80">
        <v>0</v>
      </c>
      <c r="EK75" s="80">
        <v>0</v>
      </c>
      <c r="EL75" s="80">
        <v>0</v>
      </c>
      <c r="EM75" s="80">
        <v>0</v>
      </c>
      <c r="EN75" s="80">
        <v>0</v>
      </c>
      <c r="EO75" s="80">
        <v>0</v>
      </c>
      <c r="EP75" s="80">
        <v>0</v>
      </c>
      <c r="EQ75" s="80">
        <v>0</v>
      </c>
      <c r="ER75" s="80">
        <v>0</v>
      </c>
      <c r="ES75" s="80">
        <v>0</v>
      </c>
      <c r="ET75" s="80">
        <v>0</v>
      </c>
      <c r="EU75" s="80">
        <v>0</v>
      </c>
      <c r="EV75" s="80">
        <v>0</v>
      </c>
      <c r="EW75" s="80">
        <v>0</v>
      </c>
      <c r="EX75" s="80">
        <v>0</v>
      </c>
      <c r="EY75" s="80">
        <v>0</v>
      </c>
      <c r="EZ75" s="80">
        <v>0</v>
      </c>
      <c r="FA75" s="80">
        <v>0</v>
      </c>
      <c r="FB75" s="80">
        <v>0</v>
      </c>
      <c r="FC75" s="80">
        <v>0</v>
      </c>
      <c r="FD75" s="80">
        <v>0</v>
      </c>
      <c r="FE75" s="80">
        <v>0</v>
      </c>
      <c r="FF75" s="80">
        <v>0</v>
      </c>
      <c r="FG75" s="80">
        <v>0</v>
      </c>
      <c r="FH75" s="80">
        <v>0</v>
      </c>
      <c r="FI75" s="80">
        <v>0</v>
      </c>
      <c r="FJ75" s="80">
        <v>0</v>
      </c>
      <c r="FK75" s="80">
        <v>0</v>
      </c>
      <c r="FL75" s="80">
        <v>0</v>
      </c>
      <c r="FM75" s="80">
        <v>0</v>
      </c>
      <c r="FN75" s="80">
        <v>0</v>
      </c>
      <c r="FO75" s="80">
        <v>0</v>
      </c>
      <c r="FP75" s="80">
        <v>0</v>
      </c>
      <c r="FQ75" s="80">
        <v>0</v>
      </c>
      <c r="FR75" s="80">
        <v>0</v>
      </c>
      <c r="FS75" s="80">
        <v>0</v>
      </c>
      <c r="FT75" s="80">
        <v>0</v>
      </c>
      <c r="FU75" s="80">
        <v>0</v>
      </c>
      <c r="FV75" s="80">
        <v>0</v>
      </c>
      <c r="FW75" s="80">
        <v>0</v>
      </c>
      <c r="FX75" s="80">
        <v>0</v>
      </c>
      <c r="FY75" s="80">
        <v>0</v>
      </c>
      <c r="FZ75" s="80">
        <v>0</v>
      </c>
      <c r="GA75" s="80">
        <v>0</v>
      </c>
      <c r="GB75" s="80">
        <v>0</v>
      </c>
      <c r="GC75" s="80">
        <v>0</v>
      </c>
      <c r="GD75" s="80">
        <v>0</v>
      </c>
      <c r="GE75" s="80">
        <v>0</v>
      </c>
      <c r="GF75" s="80">
        <v>0</v>
      </c>
      <c r="GG75" s="80">
        <v>0</v>
      </c>
      <c r="GH75" s="80">
        <v>0</v>
      </c>
      <c r="GI75" s="80">
        <v>0</v>
      </c>
      <c r="GJ75" s="80">
        <v>0</v>
      </c>
      <c r="GK75" s="80">
        <v>0</v>
      </c>
      <c r="GL75" s="80">
        <v>0</v>
      </c>
      <c r="GM75" s="80">
        <v>0</v>
      </c>
      <c r="GN75" s="80">
        <v>0</v>
      </c>
      <c r="GO75" s="80">
        <v>0</v>
      </c>
      <c r="GP75" s="80">
        <v>0</v>
      </c>
      <c r="GQ75" s="80">
        <v>0</v>
      </c>
      <c r="GR75" s="80">
        <v>0</v>
      </c>
      <c r="GS75" s="80">
        <v>0</v>
      </c>
      <c r="GT75" s="80">
        <v>0</v>
      </c>
      <c r="GU75" s="80">
        <v>0</v>
      </c>
      <c r="GV75" s="80">
        <v>0</v>
      </c>
      <c r="GW75" s="80">
        <v>0</v>
      </c>
      <c r="GX75" s="80">
        <v>0</v>
      </c>
      <c r="GY75" s="80">
        <v>0</v>
      </c>
      <c r="GZ75" s="80">
        <v>0</v>
      </c>
      <c r="HA75" s="80">
        <v>0</v>
      </c>
      <c r="HB75" s="80">
        <v>0</v>
      </c>
      <c r="HC75" s="80">
        <v>0</v>
      </c>
      <c r="HD75" s="80">
        <v>0</v>
      </c>
      <c r="HE75" s="80">
        <v>0</v>
      </c>
      <c r="HF75" s="80">
        <v>0</v>
      </c>
      <c r="HG75" s="80">
        <v>0</v>
      </c>
      <c r="HH75" s="80">
        <v>0</v>
      </c>
      <c r="HI75" s="80">
        <v>0</v>
      </c>
      <c r="HJ75" s="80">
        <v>0</v>
      </c>
      <c r="HK75" s="80">
        <v>0</v>
      </c>
      <c r="HL75" s="80">
        <v>0</v>
      </c>
      <c r="HM75" s="80">
        <v>0</v>
      </c>
      <c r="HN75" s="80">
        <v>0</v>
      </c>
      <c r="HO75" s="80">
        <v>0</v>
      </c>
      <c r="HP75" s="80">
        <v>0</v>
      </c>
      <c r="HQ75" s="80">
        <v>0</v>
      </c>
      <c r="HR75" s="80">
        <v>0</v>
      </c>
      <c r="HS75" s="80">
        <v>0</v>
      </c>
      <c r="HT75" s="80">
        <v>0</v>
      </c>
      <c r="HU75" s="80">
        <v>0</v>
      </c>
      <c r="HV75" s="80">
        <v>0</v>
      </c>
      <c r="HW75" s="80">
        <v>0</v>
      </c>
      <c r="HX75" s="80">
        <v>0</v>
      </c>
    </row>
    <row r="76" spans="2:232" x14ac:dyDescent="0.2">
      <c r="B76" s="27"/>
      <c r="C76" s="27"/>
      <c r="D76" s="34"/>
      <c r="E76" s="27"/>
      <c r="F76" s="27" t="s">
        <v>196</v>
      </c>
      <c r="G76" s="98">
        <f>COUNTIF(G19:G75,"=1")</f>
        <v>43</v>
      </c>
      <c r="H76" s="98">
        <f t="shared" ref="H76:BS76" si="249">COUNTIF(H19:H75,"=1")</f>
        <v>43</v>
      </c>
      <c r="I76" s="98">
        <f t="shared" si="249"/>
        <v>43</v>
      </c>
      <c r="J76" s="98">
        <f t="shared" si="249"/>
        <v>43</v>
      </c>
      <c r="K76" s="98">
        <f t="shared" si="249"/>
        <v>43</v>
      </c>
      <c r="L76" s="98">
        <f t="shared" si="249"/>
        <v>43</v>
      </c>
      <c r="M76" s="98">
        <f t="shared" si="249"/>
        <v>43</v>
      </c>
      <c r="N76" s="98">
        <f t="shared" si="249"/>
        <v>43</v>
      </c>
      <c r="O76" s="98">
        <f t="shared" si="249"/>
        <v>43</v>
      </c>
      <c r="P76" s="98">
        <f t="shared" si="249"/>
        <v>43</v>
      </c>
      <c r="Q76" s="98">
        <f t="shared" si="249"/>
        <v>43</v>
      </c>
      <c r="R76" s="98">
        <f t="shared" si="249"/>
        <v>43</v>
      </c>
      <c r="S76" s="98">
        <f t="shared" si="249"/>
        <v>43</v>
      </c>
      <c r="T76" s="98">
        <f t="shared" si="249"/>
        <v>43</v>
      </c>
      <c r="U76" s="98">
        <f t="shared" si="249"/>
        <v>43</v>
      </c>
      <c r="V76" s="98">
        <f t="shared" si="249"/>
        <v>43</v>
      </c>
      <c r="W76" s="98">
        <f t="shared" si="249"/>
        <v>43</v>
      </c>
      <c r="X76" s="98">
        <f t="shared" si="249"/>
        <v>43</v>
      </c>
      <c r="Y76" s="98">
        <f t="shared" si="249"/>
        <v>43</v>
      </c>
      <c r="Z76" s="98">
        <f t="shared" si="249"/>
        <v>43</v>
      </c>
      <c r="AA76" s="98">
        <f t="shared" si="249"/>
        <v>43</v>
      </c>
      <c r="AB76" s="98">
        <f t="shared" si="249"/>
        <v>43</v>
      </c>
      <c r="AC76" s="98">
        <f t="shared" si="249"/>
        <v>43</v>
      </c>
      <c r="AD76" s="98">
        <f t="shared" si="249"/>
        <v>43</v>
      </c>
      <c r="AE76" s="98">
        <f t="shared" si="249"/>
        <v>43</v>
      </c>
      <c r="AF76" s="98">
        <f t="shared" si="249"/>
        <v>43</v>
      </c>
      <c r="AG76" s="98">
        <f t="shared" si="249"/>
        <v>43</v>
      </c>
      <c r="AH76" s="98">
        <f t="shared" si="249"/>
        <v>43</v>
      </c>
      <c r="AI76" s="98">
        <f t="shared" si="249"/>
        <v>43</v>
      </c>
      <c r="AJ76" s="98">
        <f t="shared" si="249"/>
        <v>43</v>
      </c>
      <c r="AK76" s="98">
        <f t="shared" si="249"/>
        <v>43</v>
      </c>
      <c r="AL76" s="98">
        <f t="shared" si="249"/>
        <v>43</v>
      </c>
      <c r="AM76" s="98">
        <f t="shared" si="249"/>
        <v>43</v>
      </c>
      <c r="AN76" s="98">
        <f t="shared" si="249"/>
        <v>43</v>
      </c>
      <c r="AO76" s="98">
        <f t="shared" si="249"/>
        <v>43</v>
      </c>
      <c r="AP76" s="98">
        <f t="shared" si="249"/>
        <v>43</v>
      </c>
      <c r="AQ76" s="98">
        <f t="shared" si="249"/>
        <v>43</v>
      </c>
      <c r="AR76" s="98">
        <f t="shared" si="249"/>
        <v>43</v>
      </c>
      <c r="AS76" s="98">
        <f t="shared" si="249"/>
        <v>43</v>
      </c>
      <c r="AT76" s="98">
        <f t="shared" si="249"/>
        <v>43</v>
      </c>
      <c r="AU76" s="98">
        <f t="shared" si="249"/>
        <v>43</v>
      </c>
      <c r="AV76" s="98">
        <f t="shared" si="249"/>
        <v>43</v>
      </c>
      <c r="AW76" s="98">
        <f t="shared" si="249"/>
        <v>43</v>
      </c>
      <c r="AX76" s="98">
        <f t="shared" si="249"/>
        <v>43</v>
      </c>
      <c r="AY76" s="98">
        <f t="shared" si="249"/>
        <v>43</v>
      </c>
      <c r="AZ76" s="98">
        <f t="shared" si="249"/>
        <v>43</v>
      </c>
      <c r="BA76" s="98">
        <f t="shared" si="249"/>
        <v>38</v>
      </c>
      <c r="BB76" s="98">
        <f t="shared" si="249"/>
        <v>37</v>
      </c>
      <c r="BC76" s="98">
        <f t="shared" si="249"/>
        <v>37</v>
      </c>
      <c r="BD76" s="98">
        <f t="shared" si="249"/>
        <v>37</v>
      </c>
      <c r="BE76" s="98">
        <f t="shared" si="249"/>
        <v>37</v>
      </c>
      <c r="BF76" s="98">
        <f t="shared" si="249"/>
        <v>37</v>
      </c>
      <c r="BG76" s="98">
        <f t="shared" si="249"/>
        <v>37</v>
      </c>
      <c r="BH76" s="98">
        <f t="shared" si="249"/>
        <v>37</v>
      </c>
      <c r="BI76" s="98">
        <f t="shared" si="249"/>
        <v>37</v>
      </c>
      <c r="BJ76" s="98">
        <f t="shared" si="249"/>
        <v>37</v>
      </c>
      <c r="BK76" s="98">
        <f t="shared" si="249"/>
        <v>37</v>
      </c>
      <c r="BL76" s="98">
        <f t="shared" si="249"/>
        <v>38</v>
      </c>
      <c r="BM76" s="98">
        <f t="shared" si="249"/>
        <v>38</v>
      </c>
      <c r="BN76" s="98">
        <f t="shared" si="249"/>
        <v>38</v>
      </c>
      <c r="BO76" s="98">
        <f t="shared" si="249"/>
        <v>38</v>
      </c>
      <c r="BP76" s="98">
        <f t="shared" si="249"/>
        <v>38</v>
      </c>
      <c r="BQ76" s="98">
        <f t="shared" si="249"/>
        <v>38</v>
      </c>
      <c r="BR76" s="98">
        <f t="shared" si="249"/>
        <v>38</v>
      </c>
      <c r="BS76" s="98">
        <f t="shared" si="249"/>
        <v>38</v>
      </c>
      <c r="BT76" s="98">
        <f t="shared" ref="BT76:EE76" si="250">COUNTIF(BT19:BT75,"=1")</f>
        <v>38</v>
      </c>
      <c r="BU76" s="98">
        <f t="shared" si="250"/>
        <v>38</v>
      </c>
      <c r="BV76" s="98">
        <f t="shared" si="250"/>
        <v>38</v>
      </c>
      <c r="BW76" s="98">
        <f t="shared" si="250"/>
        <v>38</v>
      </c>
      <c r="BX76" s="98">
        <f t="shared" si="250"/>
        <v>38</v>
      </c>
      <c r="BY76" s="98">
        <f t="shared" si="250"/>
        <v>37</v>
      </c>
      <c r="BZ76" s="98">
        <f t="shared" si="250"/>
        <v>37</v>
      </c>
      <c r="CA76" s="98">
        <f t="shared" si="250"/>
        <v>37</v>
      </c>
      <c r="CB76" s="98">
        <f t="shared" si="250"/>
        <v>37</v>
      </c>
      <c r="CC76" s="98">
        <f t="shared" si="250"/>
        <v>37</v>
      </c>
      <c r="CD76" s="98">
        <f t="shared" si="250"/>
        <v>37</v>
      </c>
      <c r="CE76" s="98">
        <f t="shared" si="250"/>
        <v>37</v>
      </c>
      <c r="CF76" s="98">
        <f t="shared" si="250"/>
        <v>37</v>
      </c>
      <c r="CG76" s="98">
        <f t="shared" si="250"/>
        <v>37</v>
      </c>
      <c r="CH76" s="98">
        <f t="shared" si="250"/>
        <v>37</v>
      </c>
      <c r="CI76" s="98">
        <f t="shared" si="250"/>
        <v>37</v>
      </c>
      <c r="CJ76" s="98">
        <f t="shared" si="250"/>
        <v>38</v>
      </c>
      <c r="CK76" s="98">
        <f t="shared" si="250"/>
        <v>38</v>
      </c>
      <c r="CL76" s="98">
        <f t="shared" si="250"/>
        <v>38</v>
      </c>
      <c r="CM76" s="98">
        <f t="shared" si="250"/>
        <v>38</v>
      </c>
      <c r="CN76" s="98">
        <f t="shared" si="250"/>
        <v>38</v>
      </c>
      <c r="CO76" s="98">
        <f t="shared" si="250"/>
        <v>38</v>
      </c>
      <c r="CP76" s="98">
        <f t="shared" si="250"/>
        <v>38</v>
      </c>
      <c r="CQ76" s="98">
        <f t="shared" si="250"/>
        <v>38</v>
      </c>
      <c r="CR76" s="98">
        <f t="shared" si="250"/>
        <v>38</v>
      </c>
      <c r="CS76" s="98">
        <f t="shared" si="250"/>
        <v>38</v>
      </c>
      <c r="CT76" s="98">
        <f t="shared" si="250"/>
        <v>38</v>
      </c>
      <c r="CU76" s="98">
        <f t="shared" si="250"/>
        <v>38</v>
      </c>
      <c r="CV76" s="98">
        <f t="shared" si="250"/>
        <v>38</v>
      </c>
      <c r="CW76" s="98">
        <f t="shared" si="250"/>
        <v>37</v>
      </c>
      <c r="CX76" s="98">
        <f t="shared" si="250"/>
        <v>37</v>
      </c>
      <c r="CY76" s="98">
        <f t="shared" si="250"/>
        <v>37</v>
      </c>
      <c r="CZ76" s="98">
        <f t="shared" si="250"/>
        <v>37</v>
      </c>
      <c r="DA76" s="98">
        <f t="shared" si="250"/>
        <v>37</v>
      </c>
      <c r="DB76" s="98">
        <f t="shared" si="250"/>
        <v>37</v>
      </c>
      <c r="DC76" s="98">
        <f t="shared" si="250"/>
        <v>37</v>
      </c>
      <c r="DD76" s="98">
        <f t="shared" si="250"/>
        <v>37</v>
      </c>
      <c r="DE76" s="98">
        <f t="shared" si="250"/>
        <v>37</v>
      </c>
      <c r="DF76" s="98">
        <f t="shared" si="250"/>
        <v>37</v>
      </c>
      <c r="DG76" s="98">
        <f t="shared" si="250"/>
        <v>37</v>
      </c>
      <c r="DH76" s="98">
        <f t="shared" si="250"/>
        <v>38</v>
      </c>
      <c r="DI76" s="98">
        <f t="shared" si="250"/>
        <v>38</v>
      </c>
      <c r="DJ76" s="98">
        <f t="shared" si="250"/>
        <v>38</v>
      </c>
      <c r="DK76" s="98">
        <f t="shared" si="250"/>
        <v>38</v>
      </c>
      <c r="DL76" s="98">
        <f t="shared" si="250"/>
        <v>38</v>
      </c>
      <c r="DM76" s="98">
        <f t="shared" si="250"/>
        <v>38</v>
      </c>
      <c r="DN76" s="98">
        <f t="shared" si="250"/>
        <v>38</v>
      </c>
      <c r="DO76" s="98">
        <f t="shared" si="250"/>
        <v>38</v>
      </c>
      <c r="DP76" s="98">
        <f t="shared" si="250"/>
        <v>38</v>
      </c>
      <c r="DQ76" s="98">
        <f t="shared" si="250"/>
        <v>38</v>
      </c>
      <c r="DR76" s="98">
        <f t="shared" si="250"/>
        <v>38</v>
      </c>
      <c r="DS76" s="98">
        <f t="shared" si="250"/>
        <v>38</v>
      </c>
      <c r="DT76" s="98">
        <f t="shared" si="250"/>
        <v>38</v>
      </c>
      <c r="DU76" s="98">
        <f t="shared" si="250"/>
        <v>37</v>
      </c>
      <c r="DV76" s="98">
        <f t="shared" si="250"/>
        <v>37</v>
      </c>
      <c r="DW76" s="98">
        <f t="shared" si="250"/>
        <v>37</v>
      </c>
      <c r="DX76" s="98">
        <f t="shared" si="250"/>
        <v>37</v>
      </c>
      <c r="DY76" s="98">
        <f t="shared" si="250"/>
        <v>37</v>
      </c>
      <c r="DZ76" s="98">
        <f t="shared" si="250"/>
        <v>37</v>
      </c>
      <c r="EA76" s="98">
        <f t="shared" si="250"/>
        <v>37</v>
      </c>
      <c r="EB76" s="98">
        <f t="shared" si="250"/>
        <v>37</v>
      </c>
      <c r="EC76" s="98">
        <f t="shared" si="250"/>
        <v>37</v>
      </c>
      <c r="ED76" s="98">
        <f t="shared" si="250"/>
        <v>37</v>
      </c>
      <c r="EE76" s="98">
        <f t="shared" si="250"/>
        <v>37</v>
      </c>
      <c r="EF76" s="98">
        <f t="shared" ref="EF76:GQ76" si="251">COUNTIF(EF19:EF75,"=1")</f>
        <v>38</v>
      </c>
      <c r="EG76" s="98">
        <f t="shared" si="251"/>
        <v>38</v>
      </c>
      <c r="EH76" s="98">
        <f t="shared" si="251"/>
        <v>38</v>
      </c>
      <c r="EI76" s="98">
        <f t="shared" si="251"/>
        <v>38</v>
      </c>
      <c r="EJ76" s="98">
        <f t="shared" si="251"/>
        <v>38</v>
      </c>
      <c r="EK76" s="98">
        <f t="shared" si="251"/>
        <v>38</v>
      </c>
      <c r="EL76" s="98">
        <f t="shared" si="251"/>
        <v>38</v>
      </c>
      <c r="EM76" s="98">
        <f t="shared" si="251"/>
        <v>38</v>
      </c>
      <c r="EN76" s="98">
        <f t="shared" si="251"/>
        <v>38</v>
      </c>
      <c r="EO76" s="98">
        <f t="shared" si="251"/>
        <v>38</v>
      </c>
      <c r="EP76" s="98">
        <f t="shared" si="251"/>
        <v>38</v>
      </c>
      <c r="EQ76" s="98">
        <f t="shared" si="251"/>
        <v>38</v>
      </c>
      <c r="ER76" s="98">
        <f t="shared" si="251"/>
        <v>38</v>
      </c>
      <c r="ES76" s="98">
        <f t="shared" si="251"/>
        <v>37</v>
      </c>
      <c r="ET76" s="98">
        <f t="shared" si="251"/>
        <v>37</v>
      </c>
      <c r="EU76" s="98">
        <f t="shared" si="251"/>
        <v>37</v>
      </c>
      <c r="EV76" s="98">
        <f t="shared" si="251"/>
        <v>37</v>
      </c>
      <c r="EW76" s="98">
        <f t="shared" si="251"/>
        <v>37</v>
      </c>
      <c r="EX76" s="98">
        <f t="shared" si="251"/>
        <v>37</v>
      </c>
      <c r="EY76" s="98">
        <f t="shared" si="251"/>
        <v>37</v>
      </c>
      <c r="EZ76" s="98">
        <f t="shared" si="251"/>
        <v>37</v>
      </c>
      <c r="FA76" s="98">
        <f t="shared" si="251"/>
        <v>37</v>
      </c>
      <c r="FB76" s="98">
        <f t="shared" si="251"/>
        <v>37</v>
      </c>
      <c r="FC76" s="98">
        <f t="shared" si="251"/>
        <v>37</v>
      </c>
      <c r="FD76" s="98">
        <f t="shared" si="251"/>
        <v>38</v>
      </c>
      <c r="FE76" s="98">
        <f t="shared" si="251"/>
        <v>38</v>
      </c>
      <c r="FF76" s="98">
        <f t="shared" si="251"/>
        <v>38</v>
      </c>
      <c r="FG76" s="98">
        <f t="shared" si="251"/>
        <v>38</v>
      </c>
      <c r="FH76" s="98">
        <f t="shared" si="251"/>
        <v>38</v>
      </c>
      <c r="FI76" s="98">
        <f t="shared" si="251"/>
        <v>38</v>
      </c>
      <c r="FJ76" s="98">
        <f t="shared" si="251"/>
        <v>38</v>
      </c>
      <c r="FK76" s="98">
        <f t="shared" si="251"/>
        <v>38</v>
      </c>
      <c r="FL76" s="98">
        <f t="shared" si="251"/>
        <v>38</v>
      </c>
      <c r="FM76" s="98">
        <f t="shared" si="251"/>
        <v>38</v>
      </c>
      <c r="FN76" s="98">
        <f t="shared" si="251"/>
        <v>38</v>
      </c>
      <c r="FO76" s="98">
        <f t="shared" si="251"/>
        <v>38</v>
      </c>
      <c r="FP76" s="98">
        <f t="shared" si="251"/>
        <v>38</v>
      </c>
      <c r="FQ76" s="98">
        <f t="shared" si="251"/>
        <v>37</v>
      </c>
      <c r="FR76" s="98">
        <f t="shared" si="251"/>
        <v>37</v>
      </c>
      <c r="FS76" s="98">
        <f t="shared" si="251"/>
        <v>37</v>
      </c>
      <c r="FT76" s="98">
        <f t="shared" si="251"/>
        <v>37</v>
      </c>
      <c r="FU76" s="98">
        <f t="shared" si="251"/>
        <v>37</v>
      </c>
      <c r="FV76" s="98">
        <f t="shared" si="251"/>
        <v>37</v>
      </c>
      <c r="FW76" s="98">
        <f t="shared" si="251"/>
        <v>37</v>
      </c>
      <c r="FX76" s="98">
        <f t="shared" si="251"/>
        <v>37</v>
      </c>
      <c r="FY76" s="98">
        <f t="shared" si="251"/>
        <v>37</v>
      </c>
      <c r="FZ76" s="98">
        <f t="shared" si="251"/>
        <v>37</v>
      </c>
      <c r="GA76" s="98">
        <f t="shared" si="251"/>
        <v>37</v>
      </c>
      <c r="GB76" s="98">
        <f t="shared" si="251"/>
        <v>38</v>
      </c>
      <c r="GC76" s="98">
        <f t="shared" si="251"/>
        <v>38</v>
      </c>
      <c r="GD76" s="98">
        <f t="shared" si="251"/>
        <v>38</v>
      </c>
      <c r="GE76" s="98">
        <f t="shared" si="251"/>
        <v>38</v>
      </c>
      <c r="GF76" s="98">
        <f t="shared" si="251"/>
        <v>38</v>
      </c>
      <c r="GG76" s="98">
        <f t="shared" si="251"/>
        <v>38</v>
      </c>
      <c r="GH76" s="98">
        <f t="shared" si="251"/>
        <v>38</v>
      </c>
      <c r="GI76" s="98">
        <f t="shared" si="251"/>
        <v>38</v>
      </c>
      <c r="GJ76" s="98">
        <f t="shared" si="251"/>
        <v>38</v>
      </c>
      <c r="GK76" s="98">
        <f t="shared" si="251"/>
        <v>38</v>
      </c>
      <c r="GL76" s="98">
        <f t="shared" si="251"/>
        <v>38</v>
      </c>
      <c r="GM76" s="98">
        <f t="shared" si="251"/>
        <v>38</v>
      </c>
      <c r="GN76" s="98">
        <f t="shared" si="251"/>
        <v>38</v>
      </c>
      <c r="GO76" s="98">
        <f t="shared" si="251"/>
        <v>37</v>
      </c>
      <c r="GP76" s="98">
        <f t="shared" si="251"/>
        <v>37</v>
      </c>
      <c r="GQ76" s="98">
        <f t="shared" si="251"/>
        <v>37</v>
      </c>
      <c r="GR76" s="98">
        <f t="shared" ref="GR76:HX76" si="252">COUNTIF(GR19:GR75,"=1")</f>
        <v>37</v>
      </c>
      <c r="GS76" s="98">
        <f t="shared" si="252"/>
        <v>37</v>
      </c>
      <c r="GT76" s="98">
        <f t="shared" si="252"/>
        <v>37</v>
      </c>
      <c r="GU76" s="98">
        <f t="shared" si="252"/>
        <v>37</v>
      </c>
      <c r="GV76" s="98">
        <f t="shared" si="252"/>
        <v>37</v>
      </c>
      <c r="GW76" s="98">
        <f t="shared" si="252"/>
        <v>37</v>
      </c>
      <c r="GX76" s="98">
        <f t="shared" si="252"/>
        <v>37</v>
      </c>
      <c r="GY76" s="98">
        <f t="shared" si="252"/>
        <v>37</v>
      </c>
      <c r="GZ76" s="98">
        <f t="shared" si="252"/>
        <v>38</v>
      </c>
      <c r="HA76" s="98">
        <f t="shared" si="252"/>
        <v>38</v>
      </c>
      <c r="HB76" s="98">
        <f t="shared" si="252"/>
        <v>38</v>
      </c>
      <c r="HC76" s="98">
        <f t="shared" si="252"/>
        <v>38</v>
      </c>
      <c r="HD76" s="98">
        <f t="shared" si="252"/>
        <v>38</v>
      </c>
      <c r="HE76" s="98">
        <f t="shared" si="252"/>
        <v>38</v>
      </c>
      <c r="HF76" s="98">
        <f t="shared" si="252"/>
        <v>38</v>
      </c>
      <c r="HG76" s="98">
        <f t="shared" si="252"/>
        <v>38</v>
      </c>
      <c r="HH76" s="98">
        <f t="shared" si="252"/>
        <v>38</v>
      </c>
      <c r="HI76" s="98">
        <f t="shared" si="252"/>
        <v>38</v>
      </c>
      <c r="HJ76" s="98">
        <f t="shared" si="252"/>
        <v>38</v>
      </c>
      <c r="HK76" s="98">
        <f t="shared" si="252"/>
        <v>38</v>
      </c>
      <c r="HL76" s="98">
        <f t="shared" si="252"/>
        <v>38</v>
      </c>
      <c r="HM76" s="98">
        <f t="shared" si="252"/>
        <v>37</v>
      </c>
      <c r="HN76" s="98">
        <f t="shared" si="252"/>
        <v>37</v>
      </c>
      <c r="HO76" s="98">
        <f t="shared" si="252"/>
        <v>37</v>
      </c>
      <c r="HP76" s="98">
        <f t="shared" si="252"/>
        <v>37</v>
      </c>
      <c r="HQ76" s="98">
        <f t="shared" si="252"/>
        <v>37</v>
      </c>
      <c r="HR76" s="98">
        <f t="shared" si="252"/>
        <v>37</v>
      </c>
      <c r="HS76" s="98">
        <f t="shared" si="252"/>
        <v>37</v>
      </c>
      <c r="HT76" s="98">
        <f t="shared" si="252"/>
        <v>37</v>
      </c>
      <c r="HU76" s="98">
        <f t="shared" si="252"/>
        <v>37</v>
      </c>
      <c r="HV76" s="98">
        <f t="shared" si="252"/>
        <v>37</v>
      </c>
      <c r="HW76" s="98">
        <f t="shared" si="252"/>
        <v>37</v>
      </c>
      <c r="HX76" s="98">
        <f t="shared" si="252"/>
        <v>38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45316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45317.083333333336</v>
      </c>
      <c r="C4" s="17">
        <f>C2</f>
        <v>8.3333333333333329E-2</v>
      </c>
      <c r="D4" s="34">
        <f>TBL_CalcDarwin[[#This Row],[Darwin PLOM
MW]]+TBL_CalcDarwin[[#This Row],[Darwin PLOME
MW]]</f>
        <v>25.414000000000001</v>
      </c>
      <c r="E4" s="34">
        <f>TBL_CalcDarwin[[#This Row],[PLOM MW TOTAL BARRA A]]+TBL_CalcDarwin[[#This Row],[PLOM MW TOTAL BARRA B]]</f>
        <v>22.902000000000001</v>
      </c>
      <c r="F4" s="34">
        <f>TBL_CalcDarwin[[#This Row],[PLOME MW TOTAL BARRA A]]+TBL_CalcDarwin[[#This Row],[PLOME MW TOTAL BARRA B]]</f>
        <v>2.5120000000000005</v>
      </c>
      <c r="G4" s="48">
        <f>'Plantilla Datos'!D9</f>
        <v>4.2</v>
      </c>
      <c r="H4" s="48">
        <f>'Plantilla Datos'!E9</f>
        <v>5.5</v>
      </c>
      <c r="I4" s="49">
        <f>'Plantilla Datos'!F9</f>
        <v>21.9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9.8689999999999998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45317.125</v>
      </c>
      <c r="C5" s="17">
        <f>C4+TIME(1,0,0)</f>
        <v>0.125</v>
      </c>
      <c r="D5" s="34">
        <f>TBL_CalcDarwin[[#This Row],[Darwin PLOM
MW]]+TBL_CalcDarwin[[#This Row],[Darwin PLOME
MW]]</f>
        <v>24.094000000000001</v>
      </c>
      <c r="E5" s="34">
        <f>TBL_CalcDarwin[[#This Row],[PLOM MW TOTAL BARRA A]]+TBL_CalcDarwin[[#This Row],[PLOM MW TOTAL BARRA B]]</f>
        <v>21.747</v>
      </c>
      <c r="F5" s="34">
        <f>TBL_CalcDarwin[[#This Row],[PLOME MW TOTAL BARRA A]]+TBL_CalcDarwin[[#This Row],[PLOME MW TOTAL BARRA B]]</f>
        <v>2.347</v>
      </c>
      <c r="G5" s="48">
        <f>'Plantilla Datos'!D10</f>
        <v>4</v>
      </c>
      <c r="H5" s="48">
        <f>'Plantilla Datos'!E10</f>
        <v>5.2</v>
      </c>
      <c r="I5" s="49">
        <f>'Plantilla Datos'!F10</f>
        <v>21.9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9.2089999999999996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45317.166666666664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7.6440000000000001</v>
      </c>
      <c r="E6" s="34">
        <f>TBL_CalcDarwin[[#This Row],[PLOM MW TOTAL BARRA A]]+TBL_CalcDarwin[[#This Row],[PLOM MW TOTAL BARRA B]]</f>
        <v>6.9950000000000001</v>
      </c>
      <c r="F6" s="34">
        <f>TBL_CalcDarwin[[#This Row],[PLOME MW TOTAL BARRA A]]+TBL_CalcDarwin[[#This Row],[PLOME MW TOTAL BARRA B]]</f>
        <v>0.64900000000000002</v>
      </c>
      <c r="G6" s="48">
        <f>'Plantilla Datos'!D11</f>
        <v>3</v>
      </c>
      <c r="H6" s="48">
        <f>'Plantilla Datos'!E11</f>
        <v>4</v>
      </c>
      <c r="I6" s="49">
        <f>'Plantilla Datos'!F11</f>
        <v>22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2.9359999999999999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45317.208333333328</v>
      </c>
      <c r="C7" s="17">
        <f t="shared" si="1"/>
        <v>0.20833333333333331</v>
      </c>
      <c r="D7" s="34">
        <f>TBL_CalcDarwin[[#This Row],[Darwin PLOM
MW]]+TBL_CalcDarwin[[#This Row],[Darwin PLOME
MW]]</f>
        <v>3.6700000000000004</v>
      </c>
      <c r="E7" s="34">
        <f>TBL_CalcDarwin[[#This Row],[PLOM MW TOTAL BARRA A]]+TBL_CalcDarwin[[#This Row],[PLOM MW TOTAL BARRA B]]</f>
        <v>3.4850000000000003</v>
      </c>
      <c r="F7" s="34">
        <f>TBL_CalcDarwin[[#This Row],[PLOME MW TOTAL BARRA A]]+TBL_CalcDarwin[[#This Row],[PLOME MW TOTAL BARRA B]]</f>
        <v>0.185</v>
      </c>
      <c r="G7" s="48">
        <f>'Plantilla Datos'!D12</f>
        <v>2.2999999999999998</v>
      </c>
      <c r="H7" s="48">
        <f>'Plantilla Datos'!E12</f>
        <v>3.2</v>
      </c>
      <c r="I7" s="49">
        <f>'Plantilla Datos'!F12</f>
        <v>22.1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45317.249999999993</v>
      </c>
      <c r="C8" s="17">
        <f t="shared" si="1"/>
        <v>0.24999999999999997</v>
      </c>
      <c r="D8" s="34">
        <f>TBL_CalcDarwin[[#This Row],[Darwin PLOM
MW]]+TBL_CalcDarwin[[#This Row],[Darwin PLOME
MW]]</f>
        <v>1.3669999999999998</v>
      </c>
      <c r="E8" s="34">
        <f>TBL_CalcDarwin[[#This Row],[PLOM MW TOTAL BARRA A]]+TBL_CalcDarwin[[#This Row],[PLOM MW TOTAL BARRA B]]</f>
        <v>1.3119999999999998</v>
      </c>
      <c r="F8" s="34">
        <f>TBL_CalcDarwin[[#This Row],[PLOME MW TOTAL BARRA A]]+TBL_CalcDarwin[[#This Row],[PLOME MW TOTAL BARRA B]]</f>
        <v>5.5E-2</v>
      </c>
      <c r="G8" s="48">
        <f>'Plantilla Datos'!D13</f>
        <v>1.9</v>
      </c>
      <c r="H8" s="48">
        <f>'Plantilla Datos'!E13</f>
        <v>2.6</v>
      </c>
      <c r="I8" s="49">
        <f>'Plantilla Datos'!F13</f>
        <v>22.6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45317.291666666657</v>
      </c>
      <c r="C9" s="17">
        <f t="shared" si="1"/>
        <v>0.29166666666666663</v>
      </c>
      <c r="D9" s="34">
        <f>TBL_CalcDarwin[[#This Row],[Darwin PLOM
MW]]+TBL_CalcDarwin[[#This Row],[Darwin PLOME
MW]]</f>
        <v>1.3669999999999998</v>
      </c>
      <c r="E9" s="34">
        <f>TBL_CalcDarwin[[#This Row],[PLOM MW TOTAL BARRA A]]+TBL_CalcDarwin[[#This Row],[PLOM MW TOTAL BARRA B]]</f>
        <v>1.3119999999999998</v>
      </c>
      <c r="F9" s="34">
        <f>TBL_CalcDarwin[[#This Row],[PLOME MW TOTAL BARRA A]]+TBL_CalcDarwin[[#This Row],[PLOME MW TOTAL BARRA B]]</f>
        <v>5.5E-2</v>
      </c>
      <c r="G9" s="48">
        <f>'Plantilla Datos'!D14</f>
        <v>1.9</v>
      </c>
      <c r="H9" s="48">
        <f>'Plantilla Datos'!E14</f>
        <v>2.8</v>
      </c>
      <c r="I9" s="49">
        <f>'Plantilla Datos'!F14</f>
        <v>22.6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45317.333333333321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1.5</v>
      </c>
      <c r="H10" s="48">
        <f>'Plantilla Datos'!E15</f>
        <v>2.2000000000000002</v>
      </c>
      <c r="I10" s="49">
        <f>'Plantilla Datos'!F15</f>
        <v>23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45317.374999999985</v>
      </c>
      <c r="C11" s="17">
        <f t="shared" si="1"/>
        <v>0.375</v>
      </c>
      <c r="D11" s="34">
        <f>TBL_CalcDarwin[[#This Row],[Darwin PLOM
MW]]+TBL_CalcDarwin[[#This Row],[Darwin PLOME
MW]]</f>
        <v>3.6700000000000004</v>
      </c>
      <c r="E11" s="34">
        <f>TBL_CalcDarwin[[#This Row],[PLOM MW TOTAL BARRA A]]+TBL_CalcDarwin[[#This Row],[PLOM MW TOTAL BARRA B]]</f>
        <v>3.4850000000000003</v>
      </c>
      <c r="F11" s="34">
        <f>TBL_CalcDarwin[[#This Row],[PLOME MW TOTAL BARRA A]]+TBL_CalcDarwin[[#This Row],[PLOME MW TOTAL BARRA B]]</f>
        <v>0.185</v>
      </c>
      <c r="G11" s="48">
        <f>'Plantilla Datos'!D16</f>
        <v>2.5</v>
      </c>
      <c r="H11" s="48">
        <f>'Plantilla Datos'!E16</f>
        <v>3.4</v>
      </c>
      <c r="I11" s="49">
        <f>'Plantilla Datos'!F16</f>
        <v>23.4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45317.41666666665</v>
      </c>
      <c r="C12" s="17">
        <f t="shared" si="1"/>
        <v>0.41666666666666669</v>
      </c>
      <c r="D12" s="34">
        <f>TBL_CalcDarwin[[#This Row],[Darwin PLOM
MW]]+TBL_CalcDarwin[[#This Row],[Darwin PLOME
MW]]</f>
        <v>7.6440000000000001</v>
      </c>
      <c r="E12" s="34">
        <f>TBL_CalcDarwin[[#This Row],[PLOM MW TOTAL BARRA A]]+TBL_CalcDarwin[[#This Row],[PLOM MW TOTAL BARRA B]]</f>
        <v>6.9950000000000001</v>
      </c>
      <c r="F12" s="34">
        <f>TBL_CalcDarwin[[#This Row],[PLOME MW TOTAL BARRA A]]+TBL_CalcDarwin[[#This Row],[PLOME MW TOTAL BARRA B]]</f>
        <v>0.64900000000000002</v>
      </c>
      <c r="G12" s="48">
        <f>'Plantilla Datos'!D17</f>
        <v>2.8</v>
      </c>
      <c r="H12" s="48">
        <f>'Plantilla Datos'!E17</f>
        <v>3.7</v>
      </c>
      <c r="I12" s="49">
        <f>'Plantilla Datos'!F17</f>
        <v>23.7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2.9359999999999999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45317.458333333314</v>
      </c>
      <c r="C13" s="17">
        <f t="shared" si="1"/>
        <v>0.45833333333333337</v>
      </c>
      <c r="D13" s="34">
        <f>TBL_CalcDarwin[[#This Row],[Darwin PLOM
MW]]+TBL_CalcDarwin[[#This Row],[Darwin PLOME
MW]]</f>
        <v>12.753</v>
      </c>
      <c r="E13" s="34">
        <f>TBL_CalcDarwin[[#This Row],[PLOM MW TOTAL BARRA A]]+TBL_CalcDarwin[[#This Row],[PLOM MW TOTAL BARRA B]]</f>
        <v>11.477</v>
      </c>
      <c r="F13" s="34">
        <f>TBL_CalcDarwin[[#This Row],[PLOME MW TOTAL BARRA A]]+TBL_CalcDarwin[[#This Row],[PLOME MW TOTAL BARRA B]]</f>
        <v>1.276</v>
      </c>
      <c r="G13" s="48">
        <f>'Plantilla Datos'!D18</f>
        <v>3.1</v>
      </c>
      <c r="H13" s="48">
        <f>'Plantilla Datos'!E18</f>
        <v>4.2</v>
      </c>
      <c r="I13" s="49">
        <f>'Plantilla Datos'!F18</f>
        <v>24.2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</v>
      </c>
      <c r="L13" s="47">
        <f>CEILING(TBL_CalcDarwin[[#This Row],[Darwin Gusts
m/s]],0.5)</f>
        <v>4.5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4.9340000000000002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45317.499999999978</v>
      </c>
      <c r="C14" s="17">
        <f t="shared" si="1"/>
        <v>0.5</v>
      </c>
      <c r="D14" s="34">
        <f>TBL_CalcDarwin[[#This Row],[Darwin PLOM
MW]]+TBL_CalcDarwin[[#This Row],[Darwin PLOME
MW]]</f>
        <v>24.094000000000001</v>
      </c>
      <c r="E14" s="34">
        <f>TBL_CalcDarwin[[#This Row],[PLOM MW TOTAL BARRA A]]+TBL_CalcDarwin[[#This Row],[PLOM MW TOTAL BARRA B]]</f>
        <v>21.747</v>
      </c>
      <c r="F14" s="34">
        <f>TBL_CalcDarwin[[#This Row],[PLOME MW TOTAL BARRA A]]+TBL_CalcDarwin[[#This Row],[PLOME MW TOTAL BARRA B]]</f>
        <v>2.347</v>
      </c>
      <c r="G14" s="48">
        <f>'Plantilla Datos'!D19</f>
        <v>3.9</v>
      </c>
      <c r="H14" s="48">
        <f>'Plantilla Datos'!E19</f>
        <v>5.0999999999999996</v>
      </c>
      <c r="I14" s="49">
        <f>'Plantilla Datos'!F19</f>
        <v>24.3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4.5</v>
      </c>
      <c r="L14" s="47">
        <f>CEILING(TBL_CalcDarwin[[#This Row],[Darwin Gusts
m/s]],0.5)</f>
        <v>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9.2089999999999996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14" s="29">
        <f>TBL_CalcDarwin[[#This Row],[Expansión - Barra B - 5.2 - Cerro]]*TBL_CalcDarwin[[#This Row],[AEG 5.2 MW Cerro]]</f>
        <v>0.73199999999999998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45317.541666666642</v>
      </c>
      <c r="C15" s="17">
        <f t="shared" si="1"/>
        <v>0.54166666666666663</v>
      </c>
      <c r="D15" s="34">
        <f>TBL_CalcDarwin[[#This Row],[Darwin PLOM
MW]]+TBL_CalcDarwin[[#This Row],[Darwin PLOME
MW]]</f>
        <v>34.340000000000003</v>
      </c>
      <c r="E15" s="34">
        <f>TBL_CalcDarwin[[#This Row],[PLOM MW TOTAL BARRA A]]+TBL_CalcDarwin[[#This Row],[PLOM MW TOTAL BARRA B]]</f>
        <v>30.702000000000002</v>
      </c>
      <c r="F15" s="34">
        <f>TBL_CalcDarwin[[#This Row],[PLOME MW TOTAL BARRA A]]+TBL_CalcDarwin[[#This Row],[PLOME MW TOTAL BARRA B]]</f>
        <v>3.6379999999999999</v>
      </c>
      <c r="G15" s="48">
        <f>'Plantilla Datos'!D20</f>
        <v>4.7</v>
      </c>
      <c r="H15" s="48">
        <f>'Plantilla Datos'!E20</f>
        <v>6</v>
      </c>
      <c r="I15" s="49">
        <f>'Plantilla Datos'!F20</f>
        <v>24.2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13.355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5" s="29">
        <f>TBL_CalcDarwin[[#This Row],[Expansión - Barra B - 5.2 - Cerro]]*TBL_CalcDarwin[[#This Row],[AEG 5.2 MW Cerro]]</f>
        <v>1.1459999999999999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45317.583333333307</v>
      </c>
      <c r="C16" s="17">
        <f t="shared" si="1"/>
        <v>0.58333333333333326</v>
      </c>
      <c r="D16" s="34">
        <f>TBL_CalcDarwin[[#This Row],[Darwin PLOM
MW]]+TBL_CalcDarwin[[#This Row],[Darwin PLOME
MW]]</f>
        <v>77.754999999999995</v>
      </c>
      <c r="E16" s="34">
        <f>TBL_CalcDarwin[[#This Row],[PLOM MW TOTAL BARRA A]]+TBL_CalcDarwin[[#This Row],[PLOM MW TOTAL BARRA B]]</f>
        <v>70.35499999999999</v>
      </c>
      <c r="F16" s="34">
        <f>TBL_CalcDarwin[[#This Row],[PLOME MW TOTAL BARRA A]]+TBL_CalcDarwin[[#This Row],[PLOME MW TOTAL BARRA B]]</f>
        <v>7.4</v>
      </c>
      <c r="G16" s="48">
        <f>'Plantilla Datos'!D21</f>
        <v>6</v>
      </c>
      <c r="H16" s="48">
        <f>'Plantilla Datos'!E21</f>
        <v>7.6</v>
      </c>
      <c r="I16" s="49">
        <f>'Plantilla Datos'!F21</f>
        <v>24.1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29.724999999999998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45317.624999999971</v>
      </c>
      <c r="C17" s="17">
        <f t="shared" si="1"/>
        <v>0.62499999999999989</v>
      </c>
      <c r="D17" s="34">
        <f>TBL_CalcDarwin[[#This Row],[Darwin PLOM
MW]]+TBL_CalcDarwin[[#This Row],[Darwin PLOME
MW]]</f>
        <v>100.357</v>
      </c>
      <c r="E17" s="34">
        <f>TBL_CalcDarwin[[#This Row],[PLOM MW TOTAL BARRA A]]+TBL_CalcDarwin[[#This Row],[PLOM MW TOTAL BARRA B]]</f>
        <v>89.170999999999992</v>
      </c>
      <c r="F17" s="34">
        <f>TBL_CalcDarwin[[#This Row],[PLOME MW TOTAL BARRA A]]+TBL_CalcDarwin[[#This Row],[PLOME MW TOTAL BARRA B]]</f>
        <v>11.186</v>
      </c>
      <c r="G17" s="48">
        <f>'Plantilla Datos'!D22</f>
        <v>6.7</v>
      </c>
      <c r="H17" s="48">
        <f>'Plantilla Datos'!E22</f>
        <v>8.4</v>
      </c>
      <c r="I17" s="49">
        <f>'Plantilla Datos'!F22</f>
        <v>24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38.878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45317.666666666635</v>
      </c>
      <c r="C18" s="17">
        <f t="shared" si="1"/>
        <v>0.66666666666666652</v>
      </c>
      <c r="D18" s="34">
        <f>TBL_CalcDarwin[[#This Row],[Darwin PLOM
MW]]+TBL_CalcDarwin[[#This Row],[Darwin PLOME
MW]]</f>
        <v>100.357</v>
      </c>
      <c r="E18" s="34">
        <f>TBL_CalcDarwin[[#This Row],[PLOM MW TOTAL BARRA A]]+TBL_CalcDarwin[[#This Row],[PLOM MW TOTAL BARRA B]]</f>
        <v>89.170999999999992</v>
      </c>
      <c r="F18" s="34">
        <f>TBL_CalcDarwin[[#This Row],[PLOME MW TOTAL BARRA A]]+TBL_CalcDarwin[[#This Row],[PLOME MW TOTAL BARRA B]]</f>
        <v>11.186</v>
      </c>
      <c r="G18" s="48">
        <f>'Plantilla Datos'!D23</f>
        <v>6.8</v>
      </c>
      <c r="H18" s="48">
        <f>'Plantilla Datos'!E23</f>
        <v>8.5</v>
      </c>
      <c r="I18" s="49">
        <f>'Plantilla Datos'!F23</f>
        <v>23.6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38.878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45317.708333333299</v>
      </c>
      <c r="C19" s="17">
        <f t="shared" si="1"/>
        <v>0.70833333333333315</v>
      </c>
      <c r="D19" s="34">
        <f>TBL_CalcDarwin[[#This Row],[Darwin PLOM
MW]]+TBL_CalcDarwin[[#This Row],[Darwin PLOME
MW]]</f>
        <v>82.786000000000001</v>
      </c>
      <c r="E19" s="34">
        <f>TBL_CalcDarwin[[#This Row],[PLOM MW TOTAL BARRA A]]+TBL_CalcDarwin[[#This Row],[PLOM MW TOTAL BARRA B]]</f>
        <v>73.864999999999995</v>
      </c>
      <c r="F19" s="34">
        <f>TBL_CalcDarwin[[#This Row],[PLOME MW TOTAL BARRA A]]+TBL_CalcDarwin[[#This Row],[PLOME MW TOTAL BARRA B]]</f>
        <v>8.9209999999999994</v>
      </c>
      <c r="G19" s="48">
        <f>'Plantilla Datos'!D24</f>
        <v>6.3</v>
      </c>
      <c r="H19" s="48">
        <f>'Plantilla Datos'!E24</f>
        <v>7.9</v>
      </c>
      <c r="I19" s="49">
        <f>'Plantilla Datos'!F24</f>
        <v>23.2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32.000999999999998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45317.749999999964</v>
      </c>
      <c r="C20" s="17">
        <f t="shared" si="1"/>
        <v>0.74999999999999978</v>
      </c>
      <c r="D20" s="34">
        <f>TBL_CalcDarwin[[#This Row],[Darwin PLOM
MW]]+TBL_CalcDarwin[[#This Row],[Darwin PLOME
MW]]</f>
        <v>94.478999999999999</v>
      </c>
      <c r="E20" s="34">
        <f>TBL_CalcDarwin[[#This Row],[PLOM MW TOTAL BARRA A]]+TBL_CalcDarwin[[#This Row],[PLOM MW TOTAL BARRA B]]</f>
        <v>85.088999999999999</v>
      </c>
      <c r="F20" s="34">
        <f>TBL_CalcDarwin[[#This Row],[PLOME MW TOTAL BARRA A]]+TBL_CalcDarwin[[#This Row],[PLOME MW TOTAL BARRA B]]</f>
        <v>9.39</v>
      </c>
      <c r="G20" s="48">
        <f>'Plantilla Datos'!D25</f>
        <v>6.5</v>
      </c>
      <c r="H20" s="48">
        <f>'Plantilla Datos'!E25</f>
        <v>8.1999999999999993</v>
      </c>
      <c r="I20" s="49">
        <f>'Plantilla Datos'!F25</f>
        <v>22.7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36.222000000000001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45317.791666666628</v>
      </c>
      <c r="C21" s="17">
        <f t="shared" si="1"/>
        <v>0.79166666666666641</v>
      </c>
      <c r="D21" s="34">
        <f>TBL_CalcDarwin[[#This Row],[Darwin PLOM
MW]]+TBL_CalcDarwin[[#This Row],[Darwin PLOME
MW]]</f>
        <v>112.51300000000001</v>
      </c>
      <c r="E21" s="34">
        <f>TBL_CalcDarwin[[#This Row],[PLOM MW TOTAL BARRA A]]+TBL_CalcDarwin[[#This Row],[PLOM MW TOTAL BARRA B]]</f>
        <v>100.839</v>
      </c>
      <c r="F21" s="34">
        <f>TBL_CalcDarwin[[#This Row],[PLOME MW TOTAL BARRA A]]+TBL_CalcDarwin[[#This Row],[PLOME MW TOTAL BARRA B]]</f>
        <v>11.673999999999999</v>
      </c>
      <c r="G21" s="48">
        <f>'Plantilla Datos'!D26</f>
        <v>6.8</v>
      </c>
      <c r="H21" s="48">
        <f>'Plantilla Datos'!E26</f>
        <v>8.6</v>
      </c>
      <c r="I21" s="49">
        <f>'Plantilla Datos'!F26</f>
        <v>22.2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43.269999999999996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45317.833333333292</v>
      </c>
      <c r="C22" s="17">
        <f t="shared" si="1"/>
        <v>0.83333333333333304</v>
      </c>
      <c r="D22" s="34">
        <f>TBL_CalcDarwin[[#This Row],[Darwin PLOM
MW]]+TBL_CalcDarwin[[#This Row],[Darwin PLOME
MW]]</f>
        <v>112.51300000000001</v>
      </c>
      <c r="E22" s="34">
        <f>TBL_CalcDarwin[[#This Row],[PLOM MW TOTAL BARRA A]]+TBL_CalcDarwin[[#This Row],[PLOM MW TOTAL BARRA B]]</f>
        <v>100.839</v>
      </c>
      <c r="F22" s="34">
        <f>TBL_CalcDarwin[[#This Row],[PLOME MW TOTAL BARRA A]]+TBL_CalcDarwin[[#This Row],[PLOME MW TOTAL BARRA B]]</f>
        <v>11.673999999999999</v>
      </c>
      <c r="G22" s="48">
        <f>'Plantilla Datos'!D27</f>
        <v>6.9</v>
      </c>
      <c r="H22" s="48">
        <f>'Plantilla Datos'!E27</f>
        <v>8.6999999999999993</v>
      </c>
      <c r="I22" s="49">
        <f>'Plantilla Datos'!F27</f>
        <v>21.9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43.269999999999996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45317.874999999956</v>
      </c>
      <c r="C23" s="17">
        <f>C22+TIME(1,0,0)</f>
        <v>0.87499999999999967</v>
      </c>
      <c r="D23" s="34">
        <f>TBL_CalcDarwin[[#This Row],[Darwin PLOM
MW]]+TBL_CalcDarwin[[#This Row],[Darwin PLOME
MW]]</f>
        <v>112.51300000000001</v>
      </c>
      <c r="E23" s="34">
        <f>TBL_CalcDarwin[[#This Row],[PLOM MW TOTAL BARRA A]]+TBL_CalcDarwin[[#This Row],[PLOM MW TOTAL BARRA B]]</f>
        <v>100.839</v>
      </c>
      <c r="F23" s="34">
        <f>TBL_CalcDarwin[[#This Row],[PLOME MW TOTAL BARRA A]]+TBL_CalcDarwin[[#This Row],[PLOME MW TOTAL BARRA B]]</f>
        <v>11.673999999999999</v>
      </c>
      <c r="G23" s="48">
        <f>'Plantilla Datos'!D28</f>
        <v>6.9</v>
      </c>
      <c r="H23" s="48">
        <f>'Plantilla Datos'!E28</f>
        <v>8.8000000000000007</v>
      </c>
      <c r="I23" s="49">
        <f>'Plantilla Datos'!F28</f>
        <v>21.8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43.269999999999996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45317.916666666621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112.51300000000001</v>
      </c>
      <c r="E24" s="34">
        <f>TBL_CalcDarwin[[#This Row],[PLOM MW TOTAL BARRA A]]+TBL_CalcDarwin[[#This Row],[PLOM MW TOTAL BARRA B]]</f>
        <v>100.839</v>
      </c>
      <c r="F24" s="34">
        <f>TBL_CalcDarwin[[#This Row],[PLOME MW TOTAL BARRA A]]+TBL_CalcDarwin[[#This Row],[PLOME MW TOTAL BARRA B]]</f>
        <v>11.673999999999999</v>
      </c>
      <c r="G24" s="48">
        <f>'Plantilla Datos'!D29</f>
        <v>7</v>
      </c>
      <c r="H24" s="48">
        <f>'Plantilla Datos'!E29</f>
        <v>8.8000000000000007</v>
      </c>
      <c r="I24" s="49">
        <f>'Plantilla Datos'!F29</f>
        <v>21.7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43.269999999999996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45317.958333333285</v>
      </c>
      <c r="C25" s="17">
        <f t="shared" si="2"/>
        <v>0.95833333333333293</v>
      </c>
      <c r="D25" s="34">
        <f>TBL_CalcDarwin[[#This Row],[Darwin PLOM
MW]]+TBL_CalcDarwin[[#This Row],[Darwin PLOME
MW]]</f>
        <v>94.478999999999999</v>
      </c>
      <c r="E25" s="34">
        <f>TBL_CalcDarwin[[#This Row],[PLOM MW TOTAL BARRA A]]+TBL_CalcDarwin[[#This Row],[PLOM MW TOTAL BARRA B]]</f>
        <v>85.088999999999999</v>
      </c>
      <c r="F25" s="34">
        <f>TBL_CalcDarwin[[#This Row],[PLOME MW TOTAL BARRA A]]+TBL_CalcDarwin[[#This Row],[PLOME MW TOTAL BARRA B]]</f>
        <v>9.39</v>
      </c>
      <c r="G25" s="48">
        <f>'Plantilla Datos'!D30</f>
        <v>6.5</v>
      </c>
      <c r="H25" s="48">
        <f>'Plantilla Datos'!E30</f>
        <v>8.1999999999999993</v>
      </c>
      <c r="I25" s="49">
        <f>'Plantilla Datos'!F30</f>
        <v>21.6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36.222000000000001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45317.999999999949</v>
      </c>
      <c r="C26" s="17">
        <f t="shared" si="2"/>
        <v>0.99999999999999956</v>
      </c>
      <c r="D26" s="34">
        <f>TBL_CalcDarwin[[#This Row],[Darwin PLOM
MW]]+TBL_CalcDarwin[[#This Row],[Darwin PLOME
MW]]</f>
        <v>67.003999999999991</v>
      </c>
      <c r="E26" s="34">
        <f>TBL_CalcDarwin[[#This Row],[PLOM MW TOTAL BARRA A]]+TBL_CalcDarwin[[#This Row],[PLOM MW TOTAL BARRA B]]</f>
        <v>60.034999999999997</v>
      </c>
      <c r="F26" s="34">
        <f>TBL_CalcDarwin[[#This Row],[PLOME MW TOTAL BARRA A]]+TBL_CalcDarwin[[#This Row],[PLOME MW TOTAL BARRA B]]</f>
        <v>6.9689999999999994</v>
      </c>
      <c r="G26" s="48">
        <f>'Plantilla Datos'!D31</f>
        <v>5.9</v>
      </c>
      <c r="H26" s="48">
        <f>'Plantilla Datos'!E31</f>
        <v>7.5</v>
      </c>
      <c r="I26" s="49">
        <f>'Plantilla Datos'!F31</f>
        <v>21.5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25.846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45318.041666666613</v>
      </c>
      <c r="C27" s="17">
        <f t="shared" si="2"/>
        <v>1.0416666666666663</v>
      </c>
      <c r="D27" s="34">
        <f>TBL_CalcDarwin[[#This Row],[Darwin PLOM
MW]]+TBL_CalcDarwin[[#This Row],[Darwin PLOME
MW]]</f>
        <v>55.226999999999997</v>
      </c>
      <c r="E27" s="34">
        <f>TBL_CalcDarwin[[#This Row],[PLOM MW TOTAL BARRA A]]+TBL_CalcDarwin[[#This Row],[PLOM MW TOTAL BARRA B]]</f>
        <v>48.921999999999997</v>
      </c>
      <c r="F27" s="34">
        <f>TBL_CalcDarwin[[#This Row],[PLOME MW TOTAL BARRA A]]+TBL_CalcDarwin[[#This Row],[PLOME MW TOTAL BARRA B]]</f>
        <v>6.3049999999999997</v>
      </c>
      <c r="G27" s="48">
        <f>'Plantilla Datos'!D32</f>
        <v>5.4</v>
      </c>
      <c r="H27" s="48">
        <f>'Plantilla Datos'!E32</f>
        <v>7</v>
      </c>
      <c r="I27" s="49">
        <f>'Plantilla Datos'!F32</f>
        <v>21.4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21.285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45318.083333333278</v>
      </c>
      <c r="C28" s="17">
        <f t="shared" si="2"/>
        <v>1.083333333333333</v>
      </c>
      <c r="D28" s="34">
        <f>TBL_CalcDarwin[[#This Row],[Darwin PLOM
MW]]+TBL_CalcDarwin[[#This Row],[Darwin PLOME
MW]]</f>
        <v>43.068000000000005</v>
      </c>
      <c r="E28" s="34">
        <f>TBL_CalcDarwin[[#This Row],[PLOM MW TOTAL BARRA A]]+TBL_CalcDarwin[[#This Row],[PLOM MW TOTAL BARRA B]]</f>
        <v>38.322000000000003</v>
      </c>
      <c r="F28" s="34">
        <f>TBL_CalcDarwin[[#This Row],[PLOME MW TOTAL BARRA A]]+TBL_CalcDarwin[[#This Row],[PLOME MW TOTAL BARRA B]]</f>
        <v>4.7460000000000004</v>
      </c>
      <c r="G28" s="48">
        <f>'Plantilla Datos'!D33</f>
        <v>4.9000000000000004</v>
      </c>
      <c r="H28" s="48">
        <f>'Plantilla Datos'!E33</f>
        <v>6.3</v>
      </c>
      <c r="I28" s="49">
        <f>'Plantilla Datos'!F33</f>
        <v>21.5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16.562000000000001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45318.124999999942</v>
      </c>
      <c r="C29" s="17">
        <f>C28+TIME(1,0,0)</f>
        <v>1.1249999999999998</v>
      </c>
      <c r="D29" s="34">
        <f>TBL_CalcDarwin[[#This Row],[Darwin PLOM
MW]]+TBL_CalcDarwin[[#This Row],[Darwin PLOME
MW]]</f>
        <v>32.756</v>
      </c>
      <c r="E29" s="34">
        <f>TBL_CalcDarwin[[#This Row],[PLOM MW TOTAL BARRA A]]+TBL_CalcDarwin[[#This Row],[PLOM MW TOTAL BARRA B]]</f>
        <v>29.315999999999999</v>
      </c>
      <c r="F29" s="34">
        <f>TBL_CalcDarwin[[#This Row],[PLOME MW TOTAL BARRA A]]+TBL_CalcDarwin[[#This Row],[PLOME MW TOTAL BARRA B]]</f>
        <v>3.44</v>
      </c>
      <c r="G29" s="48">
        <f>'Plantilla Datos'!D34</f>
        <v>4.5</v>
      </c>
      <c r="H29" s="48">
        <f>'Plantilla Datos'!E34</f>
        <v>5.8</v>
      </c>
      <c r="I29" s="49">
        <f>'Plantilla Datos'!F34</f>
        <v>21.7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12.562999999999999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45318.166666666606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24.094000000000001</v>
      </c>
      <c r="E30" s="34">
        <f>TBL_CalcDarwin[[#This Row],[PLOM MW TOTAL BARRA A]]+TBL_CalcDarwin[[#This Row],[PLOM MW TOTAL BARRA B]]</f>
        <v>21.747</v>
      </c>
      <c r="F30" s="34">
        <f>TBL_CalcDarwin[[#This Row],[PLOME MW TOTAL BARRA A]]+TBL_CalcDarwin[[#This Row],[PLOME MW TOTAL BARRA B]]</f>
        <v>2.347</v>
      </c>
      <c r="G30" s="48">
        <f>'Plantilla Datos'!D35</f>
        <v>4</v>
      </c>
      <c r="H30" s="48">
        <f>'Plantilla Datos'!E35</f>
        <v>5.2</v>
      </c>
      <c r="I30" s="49">
        <f>'Plantilla Datos'!F35</f>
        <v>21.8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9.2089999999999996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45318.20833333327</v>
      </c>
      <c r="C31" s="17">
        <f t="shared" si="3"/>
        <v>1.2083333333333333</v>
      </c>
      <c r="D31" s="34">
        <f>TBL_CalcDarwin[[#This Row],[Darwin PLOM
MW]]+TBL_CalcDarwin[[#This Row],[Darwin PLOME
MW]]</f>
        <v>16.89</v>
      </c>
      <c r="E31" s="34">
        <f>TBL_CalcDarwin[[#This Row],[PLOM MW TOTAL BARRA A]]+TBL_CalcDarwin[[#This Row],[PLOM MW TOTAL BARRA B]]</f>
        <v>15.449000000000002</v>
      </c>
      <c r="F31" s="34">
        <f>TBL_CalcDarwin[[#This Row],[PLOME MW TOTAL BARRA A]]+TBL_CalcDarwin[[#This Row],[PLOME MW TOTAL BARRA B]]</f>
        <v>1.4410000000000003</v>
      </c>
      <c r="G31" s="48">
        <f>'Plantilla Datos'!D36</f>
        <v>3.5</v>
      </c>
      <c r="H31" s="48">
        <f>'Plantilla Datos'!E36</f>
        <v>4.5999999999999996</v>
      </c>
      <c r="I31" s="49">
        <f>'Plantilla Datos'!F36</f>
        <v>21.7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6.4190000000000005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9.0300000000000011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45318.249999999935</v>
      </c>
      <c r="C32" s="17">
        <f t="shared" si="3"/>
        <v>1.25</v>
      </c>
      <c r="D32" s="34">
        <f>TBL_CalcDarwin[[#This Row],[Darwin PLOM
MW]]+TBL_CalcDarwin[[#This Row],[Darwin PLOME
MW]]</f>
        <v>7.6440000000000001</v>
      </c>
      <c r="E32" s="34">
        <f>TBL_CalcDarwin[[#This Row],[PLOM MW TOTAL BARRA A]]+TBL_CalcDarwin[[#This Row],[PLOM MW TOTAL BARRA B]]</f>
        <v>6.9950000000000001</v>
      </c>
      <c r="F32" s="34">
        <f>TBL_CalcDarwin[[#This Row],[PLOME MW TOTAL BARRA A]]+TBL_CalcDarwin[[#This Row],[PLOME MW TOTAL BARRA B]]</f>
        <v>0.64900000000000002</v>
      </c>
      <c r="G32" s="48">
        <f>'Plantilla Datos'!D37</f>
        <v>3</v>
      </c>
      <c r="H32" s="48">
        <f>'Plantilla Datos'!E37</f>
        <v>4</v>
      </c>
      <c r="I32" s="49">
        <f>'Plantilla Datos'!F37</f>
        <v>22.1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2.9359999999999999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45318.291666666599</v>
      </c>
      <c r="C33" s="17">
        <f t="shared" si="3"/>
        <v>1.2916666666666667</v>
      </c>
      <c r="D33" s="34">
        <f>TBL_CalcDarwin[[#This Row],[Darwin PLOM
MW]]+TBL_CalcDarwin[[#This Row],[Darwin PLOME
MW]]</f>
        <v>3.6700000000000004</v>
      </c>
      <c r="E33" s="34">
        <f>TBL_CalcDarwin[[#This Row],[PLOM MW TOTAL BARRA A]]+TBL_CalcDarwin[[#This Row],[PLOM MW TOTAL BARRA B]]</f>
        <v>3.4850000000000003</v>
      </c>
      <c r="F33" s="34">
        <f>TBL_CalcDarwin[[#This Row],[PLOME MW TOTAL BARRA A]]+TBL_CalcDarwin[[#This Row],[PLOME MW TOTAL BARRA B]]</f>
        <v>0.185</v>
      </c>
      <c r="G33" s="48">
        <f>'Plantilla Datos'!D38</f>
        <v>2.5</v>
      </c>
      <c r="H33" s="48">
        <f>'Plantilla Datos'!E38</f>
        <v>3.4</v>
      </c>
      <c r="I33" s="49">
        <f>'Plantilla Datos'!F38</f>
        <v>22.1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45318.333333333263</v>
      </c>
      <c r="C34" s="17">
        <f t="shared" si="3"/>
        <v>1.3333333333333335</v>
      </c>
      <c r="D34" s="34">
        <f>TBL_CalcDarwin[[#This Row],[Darwin PLOM
MW]]+TBL_CalcDarwin[[#This Row],[Darwin PLOME
MW]]</f>
        <v>12.753</v>
      </c>
      <c r="E34" s="34">
        <f>TBL_CalcDarwin[[#This Row],[PLOM MW TOTAL BARRA A]]+TBL_CalcDarwin[[#This Row],[PLOM MW TOTAL BARRA B]]</f>
        <v>11.477</v>
      </c>
      <c r="F34" s="34">
        <f>TBL_CalcDarwin[[#This Row],[PLOME MW TOTAL BARRA A]]+TBL_CalcDarwin[[#This Row],[PLOME MW TOTAL BARRA B]]</f>
        <v>1.276</v>
      </c>
      <c r="G34" s="48">
        <f>'Plantilla Datos'!D39</f>
        <v>3.2</v>
      </c>
      <c r="H34" s="48">
        <f>'Plantilla Datos'!E39</f>
        <v>4.2</v>
      </c>
      <c r="I34" s="49">
        <f>'Plantilla Datos'!F39</f>
        <v>22.7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4.9340000000000002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45318.374999999927</v>
      </c>
      <c r="C35" s="17">
        <f t="shared" si="3"/>
        <v>1.3750000000000002</v>
      </c>
      <c r="D35" s="34">
        <f>TBL_CalcDarwin[[#This Row],[Darwin PLOM
MW]]+TBL_CalcDarwin[[#This Row],[Darwin PLOME
MW]]</f>
        <v>19.128</v>
      </c>
      <c r="E35" s="34">
        <f>TBL_CalcDarwin[[#This Row],[PLOM MW TOTAL BARRA A]]+TBL_CalcDarwin[[#This Row],[PLOM MW TOTAL BARRA B]]</f>
        <v>16.978999999999999</v>
      </c>
      <c r="F35" s="34">
        <f>TBL_CalcDarwin[[#This Row],[PLOME MW TOTAL BARRA A]]+TBL_CalcDarwin[[#This Row],[PLOME MW TOTAL BARRA B]]</f>
        <v>2.149</v>
      </c>
      <c r="G35" s="48">
        <f>'Plantilla Datos'!D40</f>
        <v>3.8</v>
      </c>
      <c r="H35" s="48">
        <f>'Plantilla Datos'!E40</f>
        <v>5</v>
      </c>
      <c r="I35" s="49">
        <f>'Plantilla Datos'!F40</f>
        <v>23.2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7.4269999999999996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45318.416666666591</v>
      </c>
      <c r="C36" s="17">
        <f t="shared" si="3"/>
        <v>1.416666666666667</v>
      </c>
      <c r="D36" s="34">
        <f>TBL_CalcDarwin[[#This Row],[Darwin PLOM
MW]]+TBL_CalcDarwin[[#This Row],[Darwin PLOME
MW]]</f>
        <v>32.756</v>
      </c>
      <c r="E36" s="34">
        <f>TBL_CalcDarwin[[#This Row],[PLOM MW TOTAL BARRA A]]+TBL_CalcDarwin[[#This Row],[PLOM MW TOTAL BARRA B]]</f>
        <v>29.315999999999999</v>
      </c>
      <c r="F36" s="34">
        <f>TBL_CalcDarwin[[#This Row],[PLOME MW TOTAL BARRA A]]+TBL_CalcDarwin[[#This Row],[PLOME MW TOTAL BARRA B]]</f>
        <v>3.44</v>
      </c>
      <c r="G36" s="48">
        <f>'Plantilla Datos'!D41</f>
        <v>4.4000000000000004</v>
      </c>
      <c r="H36" s="48">
        <f>'Plantilla Datos'!E41</f>
        <v>5.7</v>
      </c>
      <c r="I36" s="49">
        <f>'Plantilla Datos'!F41</f>
        <v>23.8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12.562999999999999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45318.458333333256</v>
      </c>
      <c r="C37" s="17">
        <f t="shared" si="3"/>
        <v>1.4583333333333337</v>
      </c>
      <c r="D37" s="34">
        <f>TBL_CalcDarwin[[#This Row],[Darwin PLOM
MW]]+TBL_CalcDarwin[[#This Row],[Darwin PLOME
MW]]</f>
        <v>53.242999999999995</v>
      </c>
      <c r="E37" s="34">
        <f>TBL_CalcDarwin[[#This Row],[PLOM MW TOTAL BARRA A]]+TBL_CalcDarwin[[#This Row],[PLOM MW TOTAL BARRA B]]</f>
        <v>47.927999999999997</v>
      </c>
      <c r="F37" s="34">
        <f>TBL_CalcDarwin[[#This Row],[PLOME MW TOTAL BARRA A]]+TBL_CalcDarwin[[#This Row],[PLOME MW TOTAL BARRA B]]</f>
        <v>5.3149999999999995</v>
      </c>
      <c r="G37" s="48">
        <f>'Plantilla Datos'!D42</f>
        <v>5.3</v>
      </c>
      <c r="H37" s="48">
        <f>'Plantilla Datos'!E42</f>
        <v>6.8</v>
      </c>
      <c r="I37" s="49">
        <f>'Plantilla Datos'!F42</f>
        <v>24.2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20.492999999999999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45318.49999999992</v>
      </c>
      <c r="C38" s="17">
        <f t="shared" si="3"/>
        <v>1.5000000000000004</v>
      </c>
      <c r="D38" s="34">
        <f>TBL_CalcDarwin[[#This Row],[Darwin PLOM
MW]]+TBL_CalcDarwin[[#This Row],[Darwin PLOME
MW]]</f>
        <v>82.786000000000001</v>
      </c>
      <c r="E38" s="34">
        <f>TBL_CalcDarwin[[#This Row],[PLOM MW TOTAL BARRA A]]+TBL_CalcDarwin[[#This Row],[PLOM MW TOTAL BARRA B]]</f>
        <v>73.864999999999995</v>
      </c>
      <c r="F38" s="34">
        <f>TBL_CalcDarwin[[#This Row],[PLOME MW TOTAL BARRA A]]+TBL_CalcDarwin[[#This Row],[PLOME MW TOTAL BARRA B]]</f>
        <v>8.9209999999999994</v>
      </c>
      <c r="G38" s="48">
        <f>'Plantilla Datos'!D43</f>
        <v>6.1</v>
      </c>
      <c r="H38" s="48">
        <f>'Plantilla Datos'!E43</f>
        <v>7.8</v>
      </c>
      <c r="I38" s="49">
        <f>'Plantilla Datos'!F43</f>
        <v>24.6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32.000999999999998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45318.541666666584</v>
      </c>
      <c r="C39" s="17">
        <f t="shared" si="3"/>
        <v>1.5416666666666672</v>
      </c>
      <c r="D39" s="34">
        <f>TBL_CalcDarwin[[#This Row],[Darwin PLOM
MW]]+TBL_CalcDarwin[[#This Row],[Darwin PLOME
MW]]</f>
        <v>112.51300000000001</v>
      </c>
      <c r="E39" s="34">
        <f>TBL_CalcDarwin[[#This Row],[PLOM MW TOTAL BARRA A]]+TBL_CalcDarwin[[#This Row],[PLOM MW TOTAL BARRA B]]</f>
        <v>100.839</v>
      </c>
      <c r="F39" s="34">
        <f>TBL_CalcDarwin[[#This Row],[PLOME MW TOTAL BARRA A]]+TBL_CalcDarwin[[#This Row],[PLOME MW TOTAL BARRA B]]</f>
        <v>11.673999999999999</v>
      </c>
      <c r="G39" s="48">
        <f>'Plantilla Datos'!D44</f>
        <v>7</v>
      </c>
      <c r="H39" s="48">
        <f>'Plantilla Datos'!E44</f>
        <v>8.8000000000000007</v>
      </c>
      <c r="I39" s="49">
        <f>'Plantilla Datos'!F44</f>
        <v>24.8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43.269999999999996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45318.583333333248</v>
      </c>
      <c r="C40" s="17">
        <f t="shared" si="3"/>
        <v>1.5833333333333339</v>
      </c>
      <c r="D40" s="34">
        <f>TBL_CalcDarwin[[#This Row],[Darwin PLOM
MW]]+TBL_CalcDarwin[[#This Row],[Darwin PLOME
MW]]</f>
        <v>131.114</v>
      </c>
      <c r="E40" s="34">
        <f>TBL_CalcDarwin[[#This Row],[PLOM MW TOTAL BARRA A]]+TBL_CalcDarwin[[#This Row],[PLOM MW TOTAL BARRA B]]</f>
        <v>116.878</v>
      </c>
      <c r="F40" s="34">
        <f>TBL_CalcDarwin[[#This Row],[PLOME MW TOTAL BARRA A]]+TBL_CalcDarwin[[#This Row],[PLOME MW TOTAL BARRA B]]</f>
        <v>14.236000000000001</v>
      </c>
      <c r="G40" s="48">
        <f>'Plantilla Datos'!D45</f>
        <v>7.3</v>
      </c>
      <c r="H40" s="48">
        <f>'Plantilla Datos'!E45</f>
        <v>9.1</v>
      </c>
      <c r="I40" s="49">
        <f>'Plantilla Datos'!F45</f>
        <v>24.3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50.602000000000004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45318.624999999913</v>
      </c>
      <c r="C41" s="17">
        <f t="shared" si="3"/>
        <v>1.6250000000000007</v>
      </c>
      <c r="D41" s="34">
        <f>TBL_CalcDarwin[[#This Row],[Darwin PLOM
MW]]+TBL_CalcDarwin[[#This Row],[Darwin PLOME
MW]]</f>
        <v>134.86600000000001</v>
      </c>
      <c r="E41" s="34">
        <f>TBL_CalcDarwin[[#This Row],[PLOM MW TOTAL BARRA A]]+TBL_CalcDarwin[[#This Row],[PLOM MW TOTAL BARRA B]]</f>
        <v>120.161</v>
      </c>
      <c r="F41" s="34">
        <f>TBL_CalcDarwin[[#This Row],[PLOME MW TOTAL BARRA A]]+TBL_CalcDarwin[[#This Row],[PLOME MW TOTAL BARRA B]]</f>
        <v>14.705</v>
      </c>
      <c r="G41" s="48">
        <f>'Plantilla Datos'!D46</f>
        <v>7.6</v>
      </c>
      <c r="H41" s="48">
        <f>'Plantilla Datos'!E46</f>
        <v>9.5</v>
      </c>
      <c r="I41" s="49">
        <f>'Plantilla Datos'!F46</f>
        <v>23.8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52.478000000000002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45318.666666666577</v>
      </c>
      <c r="C42" s="17">
        <f t="shared" si="3"/>
        <v>1.6666666666666674</v>
      </c>
      <c r="D42" s="34">
        <f>TBL_CalcDarwin[[#This Row],[Darwin PLOM
MW]]+TBL_CalcDarwin[[#This Row],[Darwin PLOME
MW]]</f>
        <v>149.61099999999999</v>
      </c>
      <c r="E42" s="34">
        <f>TBL_CalcDarwin[[#This Row],[PLOM MW TOTAL BARRA A]]+TBL_CalcDarwin[[#This Row],[PLOM MW TOTAL BARRA B]]</f>
        <v>132.559</v>
      </c>
      <c r="F42" s="34">
        <f>TBL_CalcDarwin[[#This Row],[PLOME MW TOTAL BARRA A]]+TBL_CalcDarwin[[#This Row],[PLOME MW TOTAL BARRA B]]</f>
        <v>17.052</v>
      </c>
      <c r="G42" s="48">
        <f>'Plantilla Datos'!D47</f>
        <v>7.8</v>
      </c>
      <c r="H42" s="48">
        <f>'Plantilla Datos'!E47</f>
        <v>9.8000000000000007</v>
      </c>
      <c r="I42" s="49">
        <f>'Plantilla Datos'!F47</f>
        <v>23.3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45318.708333333241</v>
      </c>
      <c r="C43" s="17">
        <f t="shared" si="3"/>
        <v>1.7083333333333341</v>
      </c>
      <c r="D43" s="34">
        <f>TBL_CalcDarwin[[#This Row],[Darwin PLOM
MW]]+TBL_CalcDarwin[[#This Row],[Darwin PLOME
MW]]</f>
        <v>145.80399999999997</v>
      </c>
      <c r="E43" s="34">
        <f>TBL_CalcDarwin[[#This Row],[PLOM MW TOTAL BARRA A]]+TBL_CalcDarwin[[#This Row],[PLOM MW TOTAL BARRA B]]</f>
        <v>130.65699999999998</v>
      </c>
      <c r="F43" s="34">
        <f>TBL_CalcDarwin[[#This Row],[PLOME MW TOTAL BARRA A]]+TBL_CalcDarwin[[#This Row],[PLOME MW TOTAL BARRA B]]</f>
        <v>15.147</v>
      </c>
      <c r="G43" s="48">
        <f>'Plantilla Datos'!D48</f>
        <v>7.7</v>
      </c>
      <c r="H43" s="48">
        <f>'Plantilla Datos'!E48</f>
        <v>9.6</v>
      </c>
      <c r="I43" s="49">
        <f>'Plantilla Datos'!F48</f>
        <v>23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56.455999999999996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45318.749999999905</v>
      </c>
      <c r="C44" s="17">
        <f t="shared" si="3"/>
        <v>1.7500000000000009</v>
      </c>
      <c r="D44" s="34">
        <f>TBL_CalcDarwin[[#This Row],[Darwin PLOM
MW]]+TBL_CalcDarwin[[#This Row],[Darwin PLOME
MW]]</f>
        <v>134.86600000000001</v>
      </c>
      <c r="E44" s="34">
        <f>TBL_CalcDarwin[[#This Row],[PLOM MW TOTAL BARRA A]]+TBL_CalcDarwin[[#This Row],[PLOM MW TOTAL BARRA B]]</f>
        <v>120.161</v>
      </c>
      <c r="F44" s="34">
        <f>TBL_CalcDarwin[[#This Row],[PLOME MW TOTAL BARRA A]]+TBL_CalcDarwin[[#This Row],[PLOME MW TOTAL BARRA B]]</f>
        <v>14.705</v>
      </c>
      <c r="G44" s="48">
        <f>'Plantilla Datos'!D49</f>
        <v>7.5</v>
      </c>
      <c r="H44" s="48">
        <f>'Plantilla Datos'!E49</f>
        <v>9.4</v>
      </c>
      <c r="I44" s="49">
        <f>'Plantilla Datos'!F49</f>
        <v>22.6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52.478000000000002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45318.79166666657</v>
      </c>
      <c r="C45" s="17">
        <f t="shared" si="3"/>
        <v>1.7916666666666676</v>
      </c>
      <c r="D45" s="34">
        <f>TBL_CalcDarwin[[#This Row],[Darwin PLOM
MW]]+TBL_CalcDarwin[[#This Row],[Darwin PLOME
MW]]</f>
        <v>131.114</v>
      </c>
      <c r="E45" s="34">
        <f>TBL_CalcDarwin[[#This Row],[PLOM MW TOTAL BARRA A]]+TBL_CalcDarwin[[#This Row],[PLOM MW TOTAL BARRA B]]</f>
        <v>116.878</v>
      </c>
      <c r="F45" s="34">
        <f>TBL_CalcDarwin[[#This Row],[PLOME MW TOTAL BARRA A]]+TBL_CalcDarwin[[#This Row],[PLOME MW TOTAL BARRA B]]</f>
        <v>14.236000000000001</v>
      </c>
      <c r="G45" s="48">
        <f>'Plantilla Datos'!D50</f>
        <v>7.3</v>
      </c>
      <c r="H45" s="48">
        <f>'Plantilla Datos'!E50</f>
        <v>9.1</v>
      </c>
      <c r="I45" s="49">
        <f>'Plantilla Datos'!F50</f>
        <v>22.1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50.602000000000004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45318.833333333234</v>
      </c>
      <c r="C46" s="17">
        <f t="shared" si="3"/>
        <v>1.8333333333333344</v>
      </c>
      <c r="D46" s="34">
        <f>TBL_CalcDarwin[[#This Row],[Darwin PLOM
MW]]+TBL_CalcDarwin[[#This Row],[Darwin PLOME
MW]]</f>
        <v>112.51300000000001</v>
      </c>
      <c r="E46" s="34">
        <f>TBL_CalcDarwin[[#This Row],[PLOM MW TOTAL BARRA A]]+TBL_CalcDarwin[[#This Row],[PLOM MW TOTAL BARRA B]]</f>
        <v>100.839</v>
      </c>
      <c r="F46" s="34">
        <f>TBL_CalcDarwin[[#This Row],[PLOME MW TOTAL BARRA A]]+TBL_CalcDarwin[[#This Row],[PLOME MW TOTAL BARRA B]]</f>
        <v>11.673999999999999</v>
      </c>
      <c r="G46" s="48">
        <f>'Plantilla Datos'!D51</f>
        <v>6.9</v>
      </c>
      <c r="H46" s="48">
        <f>'Plantilla Datos'!E51</f>
        <v>8.6999999999999993</v>
      </c>
      <c r="I46" s="49">
        <f>'Plantilla Datos'!F51</f>
        <v>21.7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43.269999999999996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45318.874999999898</v>
      </c>
      <c r="C47" s="17">
        <f>C46+TIME(1,0,0)</f>
        <v>1.8750000000000011</v>
      </c>
      <c r="D47" s="34">
        <f>TBL_CalcDarwin[[#This Row],[Darwin PLOM
MW]]+TBL_CalcDarwin[[#This Row],[Darwin PLOME
MW]]</f>
        <v>94.478999999999999</v>
      </c>
      <c r="E47" s="34">
        <f>TBL_CalcDarwin[[#This Row],[PLOM MW TOTAL BARRA A]]+TBL_CalcDarwin[[#This Row],[PLOM MW TOTAL BARRA B]]</f>
        <v>85.088999999999999</v>
      </c>
      <c r="F47" s="34">
        <f>TBL_CalcDarwin[[#This Row],[PLOME MW TOTAL BARRA A]]+TBL_CalcDarwin[[#This Row],[PLOME MW TOTAL BARRA B]]</f>
        <v>9.39</v>
      </c>
      <c r="G47" s="48">
        <f>'Plantilla Datos'!D52</f>
        <v>6.5</v>
      </c>
      <c r="H47" s="48">
        <f>'Plantilla Datos'!E52</f>
        <v>8.1999999999999993</v>
      </c>
      <c r="I47" s="49">
        <f>'Plantilla Datos'!F52</f>
        <v>21.5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36.222000000000001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45318.916666666562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82.786000000000001</v>
      </c>
      <c r="E48" s="34">
        <f>TBL_CalcDarwin[[#This Row],[PLOM MW TOTAL BARRA A]]+TBL_CalcDarwin[[#This Row],[PLOM MW TOTAL BARRA B]]</f>
        <v>73.864999999999995</v>
      </c>
      <c r="F48" s="34">
        <f>TBL_CalcDarwin[[#This Row],[PLOME MW TOTAL BARRA A]]+TBL_CalcDarwin[[#This Row],[PLOME MW TOTAL BARRA B]]</f>
        <v>8.9209999999999994</v>
      </c>
      <c r="G48" s="48">
        <f>'Plantilla Datos'!D53</f>
        <v>6.1</v>
      </c>
      <c r="H48" s="48">
        <f>'Plantilla Datos'!E53</f>
        <v>7.8</v>
      </c>
      <c r="I48" s="49">
        <f>'Plantilla Datos'!F53</f>
        <v>21.3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32.000999999999998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45318.958333333227</v>
      </c>
      <c r="C49" s="17">
        <f t="shared" si="4"/>
        <v>1.9583333333333346</v>
      </c>
      <c r="D49" s="34">
        <f>TBL_CalcDarwin[[#This Row],[Darwin PLOM
MW]]+TBL_CalcDarwin[[#This Row],[Darwin PLOME
MW]]</f>
        <v>67.003999999999991</v>
      </c>
      <c r="E49" s="34">
        <f>TBL_CalcDarwin[[#This Row],[PLOM MW TOTAL BARRA A]]+TBL_CalcDarwin[[#This Row],[PLOM MW TOTAL BARRA B]]</f>
        <v>60.034999999999997</v>
      </c>
      <c r="F49" s="34">
        <f>TBL_CalcDarwin[[#This Row],[PLOME MW TOTAL BARRA A]]+TBL_CalcDarwin[[#This Row],[PLOME MW TOTAL BARRA B]]</f>
        <v>6.9689999999999994</v>
      </c>
      <c r="G49" s="48">
        <f>'Plantilla Datos'!D54</f>
        <v>5.7</v>
      </c>
      <c r="H49" s="48">
        <f>'Plantilla Datos'!E54</f>
        <v>7.3</v>
      </c>
      <c r="I49" s="49">
        <f>'Plantilla Datos'!F54</f>
        <v>21.2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25.846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45318.999999999891</v>
      </c>
      <c r="C50" s="17">
        <f t="shared" si="4"/>
        <v>2.0000000000000013</v>
      </c>
      <c r="D50" s="34">
        <f>TBL_CalcDarwin[[#This Row],[Darwin PLOM
MW]]+TBL_CalcDarwin[[#This Row],[Darwin PLOME
MW]]</f>
        <v>48.408000000000001</v>
      </c>
      <c r="E50" s="34">
        <f>TBL_CalcDarwin[[#This Row],[PLOM MW TOTAL BARRA A]]+TBL_CalcDarwin[[#This Row],[PLOM MW TOTAL BARRA B]]</f>
        <v>44.186999999999998</v>
      </c>
      <c r="F50" s="34">
        <f>TBL_CalcDarwin[[#This Row],[PLOME MW TOTAL BARRA A]]+TBL_CalcDarwin[[#This Row],[PLOME MW TOTAL BARRA B]]</f>
        <v>4.2210000000000001</v>
      </c>
      <c r="G50" s="48">
        <f>'Plantilla Datos'!D55</f>
        <v>5.3</v>
      </c>
      <c r="H50" s="48">
        <f>'Plantilla Datos'!E55</f>
        <v>6.8</v>
      </c>
      <c r="I50" s="49">
        <f>'Plantilla Datos'!F55</f>
        <v>21.1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3</v>
      </c>
      <c r="AD50" s="45">
        <f>HLOOKUP(TBL_CalcDarwin[[#This Row],[Fecha]],'Plantilla AEG ES'!$E$1:$HX$13,3,FALSE)</f>
        <v>4</v>
      </c>
      <c r="AE50" s="45">
        <f>HLOOKUP(TBL_CalcDarwin[[#This Row],[Fecha]],'Plantilla AEG ES'!$E$1:$HX$13,4,FALSE)</f>
        <v>8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1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10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15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50" s="37">
        <f>TBL_CalcDarwin[[#This Row],[Expansión - Barra A - 5.2 - Cerro]]+TBL_CalcDarwin[[#This Row],[Expansión - Barra A - 5.2 - Medio]]+TBL_CalcDarwin[[#This Row],[Expansión - Barra A - 5.2 - Mar]]</f>
        <v>4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45319.041666666555</v>
      </c>
      <c r="C51" s="17">
        <f t="shared" si="4"/>
        <v>2.0416666666666679</v>
      </c>
      <c r="D51" s="34">
        <f>TBL_CalcDarwin[[#This Row],[Darwin PLOM
MW]]+TBL_CalcDarwin[[#This Row],[Darwin PLOME
MW]]</f>
        <v>37.629000000000005</v>
      </c>
      <c r="E51" s="34">
        <f>TBL_CalcDarwin[[#This Row],[PLOM MW TOTAL BARRA A]]+TBL_CalcDarwin[[#This Row],[PLOM MW TOTAL BARRA B]]</f>
        <v>35.243000000000002</v>
      </c>
      <c r="F51" s="34">
        <f>TBL_CalcDarwin[[#This Row],[PLOME MW TOTAL BARRA A]]+TBL_CalcDarwin[[#This Row],[PLOME MW TOTAL BARRA B]]</f>
        <v>2.3860000000000001</v>
      </c>
      <c r="G51" s="48">
        <f>'Plantilla Datos'!D56</f>
        <v>4.9000000000000004</v>
      </c>
      <c r="H51" s="48">
        <f>'Plantilla Datos'!E56</f>
        <v>6.3</v>
      </c>
      <c r="I51" s="49">
        <f>'Plantilla Datos'!F56</f>
        <v>21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3</v>
      </c>
      <c r="AD51" s="45">
        <f>HLOOKUP(TBL_CalcDarwin[[#This Row],[Fecha]],'Plantilla AEG ES'!$E$1:$HX$13,3,FALSE)</f>
        <v>4</v>
      </c>
      <c r="AE51" s="45">
        <f>HLOOKUP(TBL_CalcDarwin[[#This Row],[Fecha]],'Plantilla AEG ES'!$E$1:$HX$13,4,FALSE)</f>
        <v>8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10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15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45319.083333333219</v>
      </c>
      <c r="C52" s="17">
        <f t="shared" si="4"/>
        <v>2.0833333333333344</v>
      </c>
      <c r="D52" s="34">
        <f>TBL_CalcDarwin[[#This Row],[Darwin PLOM
MW]]+TBL_CalcDarwin[[#This Row],[Darwin PLOME
MW]]</f>
        <v>28.661000000000001</v>
      </c>
      <c r="E52" s="34">
        <f>TBL_CalcDarwin[[#This Row],[PLOM MW TOTAL BARRA A]]+TBL_CalcDarwin[[#This Row],[PLOM MW TOTAL BARRA B]]</f>
        <v>26.968</v>
      </c>
      <c r="F52" s="34">
        <f>TBL_CalcDarwin[[#This Row],[PLOME MW TOTAL BARRA A]]+TBL_CalcDarwin[[#This Row],[PLOME MW TOTAL BARRA B]]</f>
        <v>1.6930000000000001</v>
      </c>
      <c r="G52" s="48">
        <f>'Plantilla Datos'!D57</f>
        <v>4.5</v>
      </c>
      <c r="H52" s="48">
        <f>'Plantilla Datos'!E57</f>
        <v>5.8</v>
      </c>
      <c r="I52" s="49">
        <f>'Plantilla Datos'!F57</f>
        <v>21.2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3</v>
      </c>
      <c r="AD52" s="45">
        <f>HLOOKUP(TBL_CalcDarwin[[#This Row],[Fecha]],'Plantilla AEG ES'!$E$1:$HX$13,3,FALSE)</f>
        <v>4</v>
      </c>
      <c r="AE52" s="45">
        <f>HLOOKUP(TBL_CalcDarwin[[#This Row],[Fecha]],'Plantilla AEG ES'!$E$1:$HX$13,4,FALSE)</f>
        <v>8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10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15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45319.124999999884</v>
      </c>
      <c r="C53" s="17">
        <f>C52+TIME(1,0,0)</f>
        <v>2.1250000000000009</v>
      </c>
      <c r="D53" s="34">
        <f>TBL_CalcDarwin[[#This Row],[Darwin PLOM
MW]]+TBL_CalcDarwin[[#This Row],[Darwin PLOME
MW]]</f>
        <v>22.446999999999999</v>
      </c>
      <c r="E53" s="34">
        <f>TBL_CalcDarwin[[#This Row],[PLOM MW TOTAL BARRA A]]+TBL_CalcDarwin[[#This Row],[PLOM MW TOTAL BARRA B]]</f>
        <v>21.167999999999999</v>
      </c>
      <c r="F53" s="34">
        <f>TBL_CalcDarwin[[#This Row],[PLOME MW TOTAL BARRA A]]+TBL_CalcDarwin[[#This Row],[PLOME MW TOTAL BARRA B]]</f>
        <v>1.2790000000000001</v>
      </c>
      <c r="G53" s="48">
        <f>'Plantilla Datos'!D58</f>
        <v>4.0999999999999996</v>
      </c>
      <c r="H53" s="48">
        <f>'Plantilla Datos'!E58</f>
        <v>5.3</v>
      </c>
      <c r="I53" s="49">
        <f>'Plantilla Datos'!F58</f>
        <v>21.3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3</v>
      </c>
      <c r="AD53" s="45">
        <f>HLOOKUP(TBL_CalcDarwin[[#This Row],[Fecha]],'Plantilla AEG ES'!$E$1:$HX$13,3,FALSE)</f>
        <v>4</v>
      </c>
      <c r="AE53" s="45">
        <f>HLOOKUP(TBL_CalcDarwin[[#This Row],[Fecha]],'Plantilla AEG ES'!$E$1:$HX$13,4,FALSE)</f>
        <v>8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10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15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45319.166666666548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15.963000000000001</v>
      </c>
      <c r="E54" s="34">
        <f>TBL_CalcDarwin[[#This Row],[PLOM MW TOTAL BARRA A]]+TBL_CalcDarwin[[#This Row],[PLOM MW TOTAL BARRA B]]</f>
        <v>15.191000000000001</v>
      </c>
      <c r="F54" s="34">
        <f>TBL_CalcDarwin[[#This Row],[PLOME MW TOTAL BARRA A]]+TBL_CalcDarwin[[#This Row],[PLOME MW TOTAL BARRA B]]</f>
        <v>0.77200000000000002</v>
      </c>
      <c r="G54" s="48">
        <f>'Plantilla Datos'!D59</f>
        <v>3.7</v>
      </c>
      <c r="H54" s="48">
        <f>'Plantilla Datos'!E59</f>
        <v>4.8</v>
      </c>
      <c r="I54" s="49">
        <f>'Plantilla Datos'!F59</f>
        <v>21.4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3</v>
      </c>
      <c r="AD54" s="45">
        <f>HLOOKUP(TBL_CalcDarwin[[#This Row],[Fecha]],'Plantilla AEG ES'!$E$1:$HX$13,3,FALSE)</f>
        <v>4</v>
      </c>
      <c r="AE54" s="45">
        <f>HLOOKUP(TBL_CalcDarwin[[#This Row],[Fecha]],'Plantilla AEG ES'!$E$1:$HX$13,4,FALSE)</f>
        <v>8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10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15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45319.208333333212</v>
      </c>
      <c r="C55" s="17">
        <f t="shared" si="5"/>
        <v>2.2083333333333339</v>
      </c>
      <c r="D55" s="34">
        <f>TBL_CalcDarwin[[#This Row],[Darwin PLOM
MW]]+TBL_CalcDarwin[[#This Row],[Darwin PLOME
MW]]</f>
        <v>11.217000000000002</v>
      </c>
      <c r="E55" s="34">
        <f>TBL_CalcDarwin[[#This Row],[PLOM MW TOTAL BARRA A]]+TBL_CalcDarwin[[#This Row],[PLOM MW TOTAL BARRA B]]</f>
        <v>10.583000000000002</v>
      </c>
      <c r="F55" s="34">
        <f>TBL_CalcDarwin[[#This Row],[PLOME MW TOTAL BARRA A]]+TBL_CalcDarwin[[#This Row],[PLOME MW TOTAL BARRA B]]</f>
        <v>0.63400000000000001</v>
      </c>
      <c r="G55" s="48">
        <f>'Plantilla Datos'!D60</f>
        <v>3.1</v>
      </c>
      <c r="H55" s="48">
        <f>'Plantilla Datos'!E60</f>
        <v>4.2</v>
      </c>
      <c r="I55" s="49">
        <f>'Plantilla Datos'!F60</f>
        <v>21.5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3</v>
      </c>
      <c r="AD55" s="45">
        <f>HLOOKUP(TBL_CalcDarwin[[#This Row],[Fecha]],'Plantilla AEG ES'!$E$1:$HX$13,3,FALSE)</f>
        <v>4</v>
      </c>
      <c r="AE55" s="45">
        <f>HLOOKUP(TBL_CalcDarwin[[#This Row],[Fecha]],'Plantilla AEG ES'!$E$1:$HX$13,4,FALSE)</f>
        <v>8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10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15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45319.249999999876</v>
      </c>
      <c r="C56" s="17">
        <f t="shared" si="5"/>
        <v>2.2500000000000004</v>
      </c>
      <c r="D56" s="34">
        <f>TBL_CalcDarwin[[#This Row],[Darwin PLOM
MW]]+TBL_CalcDarwin[[#This Row],[Darwin PLOME
MW]]</f>
        <v>3.6629999999999998</v>
      </c>
      <c r="E56" s="34">
        <f>TBL_CalcDarwin[[#This Row],[PLOM MW TOTAL BARRA A]]+TBL_CalcDarwin[[#This Row],[PLOM MW TOTAL BARRA B]]</f>
        <v>3.4429999999999996</v>
      </c>
      <c r="F56" s="34">
        <f>TBL_CalcDarwin[[#This Row],[PLOME MW TOTAL BARRA A]]+TBL_CalcDarwin[[#This Row],[PLOME MW TOTAL BARRA B]]</f>
        <v>0.22</v>
      </c>
      <c r="G56" s="48">
        <f>'Plantilla Datos'!D61</f>
        <v>2.6</v>
      </c>
      <c r="H56" s="48">
        <f>'Plantilla Datos'!E61</f>
        <v>3.5</v>
      </c>
      <c r="I56" s="49">
        <f>'Plantilla Datos'!F61</f>
        <v>22.2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3</v>
      </c>
      <c r="AD56" s="45">
        <f>HLOOKUP(TBL_CalcDarwin[[#This Row],[Fecha]],'Plantilla AEG ES'!$E$1:$HX$13,3,FALSE)</f>
        <v>4</v>
      </c>
      <c r="AE56" s="45">
        <f>HLOOKUP(TBL_CalcDarwin[[#This Row],[Fecha]],'Plantilla AEG ES'!$E$1:$HX$13,4,FALSE)</f>
        <v>8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10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15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45319.291666666541</v>
      </c>
      <c r="C57" s="17">
        <f t="shared" si="5"/>
        <v>2.291666666666667</v>
      </c>
      <c r="D57" s="34">
        <f>TBL_CalcDarwin[[#This Row],[Darwin PLOM
MW]]+TBL_CalcDarwin[[#This Row],[Darwin PLOME
MW]]</f>
        <v>1.202</v>
      </c>
      <c r="E57" s="34">
        <f>TBL_CalcDarwin[[#This Row],[PLOM MW TOTAL BARRA A]]+TBL_CalcDarwin[[#This Row],[PLOM MW TOTAL BARRA B]]</f>
        <v>1.202</v>
      </c>
      <c r="F57" s="34">
        <f>TBL_CalcDarwin[[#This Row],[PLOME MW TOTAL BARRA A]]+TBL_CalcDarwin[[#This Row],[PLOME MW TOTAL BARRA B]]</f>
        <v>0</v>
      </c>
      <c r="G57" s="48">
        <f>'Plantilla Datos'!D62</f>
        <v>2.1</v>
      </c>
      <c r="H57" s="48">
        <f>'Plantilla Datos'!E62</f>
        <v>2.9</v>
      </c>
      <c r="I57" s="49">
        <f>'Plantilla Datos'!F62</f>
        <v>22.4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3</v>
      </c>
      <c r="AD57" s="45">
        <f>HLOOKUP(TBL_CalcDarwin[[#This Row],[Fecha]],'Plantilla AEG ES'!$E$1:$HX$13,3,FALSE)</f>
        <v>4</v>
      </c>
      <c r="AE57" s="45">
        <f>HLOOKUP(TBL_CalcDarwin[[#This Row],[Fecha]],'Plantilla AEG ES'!$E$1:$HX$13,4,FALSE)</f>
        <v>8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10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15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45319.333333333205</v>
      </c>
      <c r="C58" s="17">
        <f t="shared" si="5"/>
        <v>2.3333333333333335</v>
      </c>
      <c r="D58" s="34">
        <f>TBL_CalcDarwin[[#This Row],[Darwin PLOM
MW]]+TBL_CalcDarwin[[#This Row],[Darwin PLOME
MW]]</f>
        <v>6.7469999999999999</v>
      </c>
      <c r="E58" s="34">
        <f>TBL_CalcDarwin[[#This Row],[PLOM MW TOTAL BARRA A]]+TBL_CalcDarwin[[#This Row],[PLOM MW TOTAL BARRA B]]</f>
        <v>6.452</v>
      </c>
      <c r="F58" s="34">
        <f>TBL_CalcDarwin[[#This Row],[PLOME MW TOTAL BARRA A]]+TBL_CalcDarwin[[#This Row],[PLOME MW TOTAL BARRA B]]</f>
        <v>0.29499999999999998</v>
      </c>
      <c r="G58" s="48">
        <f>'Plantilla Datos'!D63</f>
        <v>2.7</v>
      </c>
      <c r="H58" s="48">
        <f>'Plantilla Datos'!E63</f>
        <v>3.6</v>
      </c>
      <c r="I58" s="49">
        <f>'Plantilla Datos'!F63</f>
        <v>23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3</v>
      </c>
      <c r="AD58" s="45">
        <f>HLOOKUP(TBL_CalcDarwin[[#This Row],[Fecha]],'Plantilla AEG ES'!$E$1:$HX$13,3,FALSE)</f>
        <v>4</v>
      </c>
      <c r="AE58" s="45">
        <f>HLOOKUP(TBL_CalcDarwin[[#This Row],[Fecha]],'Plantilla AEG ES'!$E$1:$HX$13,4,FALSE)</f>
        <v>8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10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15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45319.374999999869</v>
      </c>
      <c r="C59" s="17">
        <f t="shared" si="5"/>
        <v>2.375</v>
      </c>
      <c r="D59" s="34">
        <f>TBL_CalcDarwin[[#This Row],[Darwin PLOM
MW]]+TBL_CalcDarwin[[#This Row],[Darwin PLOME
MW]]</f>
        <v>11.217000000000002</v>
      </c>
      <c r="E59" s="34">
        <f>TBL_CalcDarwin[[#This Row],[PLOM MW TOTAL BARRA A]]+TBL_CalcDarwin[[#This Row],[PLOM MW TOTAL BARRA B]]</f>
        <v>10.583000000000002</v>
      </c>
      <c r="F59" s="34">
        <f>TBL_CalcDarwin[[#This Row],[PLOME MW TOTAL BARRA A]]+TBL_CalcDarwin[[#This Row],[PLOME MW TOTAL BARRA B]]</f>
        <v>0.63400000000000001</v>
      </c>
      <c r="G59" s="48">
        <f>'Plantilla Datos'!D64</f>
        <v>3.3</v>
      </c>
      <c r="H59" s="48">
        <f>'Plantilla Datos'!E64</f>
        <v>4.3</v>
      </c>
      <c r="I59" s="49">
        <f>'Plantilla Datos'!F64</f>
        <v>23.5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3</v>
      </c>
      <c r="AD59" s="45">
        <f>HLOOKUP(TBL_CalcDarwin[[#This Row],[Fecha]],'Plantilla AEG ES'!$E$1:$HX$13,3,FALSE)</f>
        <v>4</v>
      </c>
      <c r="AE59" s="45">
        <f>HLOOKUP(TBL_CalcDarwin[[#This Row],[Fecha]],'Plantilla AEG ES'!$E$1:$HX$13,4,FALSE)</f>
        <v>8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10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15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45319.416666666533</v>
      </c>
      <c r="C60" s="17">
        <f t="shared" si="5"/>
        <v>2.4166666666666665</v>
      </c>
      <c r="D60" s="34">
        <f>TBL_CalcDarwin[[#This Row],[Darwin PLOM
MW]]+TBL_CalcDarwin[[#This Row],[Darwin PLOME
MW]]</f>
        <v>21.126999999999999</v>
      </c>
      <c r="E60" s="34">
        <f>TBL_CalcDarwin[[#This Row],[PLOM MW TOTAL BARRA A]]+TBL_CalcDarwin[[#This Row],[PLOM MW TOTAL BARRA B]]</f>
        <v>20.012999999999998</v>
      </c>
      <c r="F60" s="34">
        <f>TBL_CalcDarwin[[#This Row],[PLOME MW TOTAL BARRA A]]+TBL_CalcDarwin[[#This Row],[PLOME MW TOTAL BARRA B]]</f>
        <v>1.1139999999999999</v>
      </c>
      <c r="G60" s="48">
        <f>'Plantilla Datos'!D65</f>
        <v>3.9</v>
      </c>
      <c r="H60" s="48">
        <f>'Plantilla Datos'!E65</f>
        <v>5.0999999999999996</v>
      </c>
      <c r="I60" s="49">
        <f>'Plantilla Datos'!F65</f>
        <v>24.1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3</v>
      </c>
      <c r="AD60" s="45">
        <f>HLOOKUP(TBL_CalcDarwin[[#This Row],[Fecha]],'Plantilla AEG ES'!$E$1:$HX$13,3,FALSE)</f>
        <v>4</v>
      </c>
      <c r="AE60" s="45">
        <f>HLOOKUP(TBL_CalcDarwin[[#This Row],[Fecha]],'Plantilla AEG ES'!$E$1:$HX$13,4,FALSE)</f>
        <v>8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10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15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45319.458333333198</v>
      </c>
      <c r="C61" s="17">
        <f t="shared" si="5"/>
        <v>2.458333333333333</v>
      </c>
      <c r="D61" s="34">
        <f>TBL_CalcDarwin[[#This Row],[Darwin PLOM
MW]]+TBL_CalcDarwin[[#This Row],[Darwin PLOME
MW]]</f>
        <v>23.192000000000004</v>
      </c>
      <c r="E61" s="34">
        <f>TBL_CalcDarwin[[#This Row],[PLOM MW TOTAL BARRA A]]+TBL_CalcDarwin[[#This Row],[PLOM MW TOTAL BARRA B]]</f>
        <v>21.913000000000004</v>
      </c>
      <c r="F61" s="34">
        <f>TBL_CalcDarwin[[#This Row],[PLOME MW TOTAL BARRA A]]+TBL_CalcDarwin[[#This Row],[PLOME MW TOTAL BARRA B]]</f>
        <v>1.2790000000000001</v>
      </c>
      <c r="G61" s="48">
        <f>'Plantilla Datos'!D66</f>
        <v>4.3</v>
      </c>
      <c r="H61" s="48">
        <f>'Plantilla Datos'!E66</f>
        <v>5.5</v>
      </c>
      <c r="I61" s="49">
        <f>'Plantilla Datos'!F66</f>
        <v>24.3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3</v>
      </c>
      <c r="AD61" s="45">
        <f>HLOOKUP(TBL_CalcDarwin[[#This Row],[Fecha]],'Plantilla AEG ES'!$E$1:$HX$13,3,FALSE)</f>
        <v>4</v>
      </c>
      <c r="AE61" s="45">
        <f>HLOOKUP(TBL_CalcDarwin[[#This Row],[Fecha]],'Plantilla AEG ES'!$E$1:$HX$13,4,FALSE)</f>
        <v>9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10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16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45319.499999999862</v>
      </c>
      <c r="C62" s="17">
        <f t="shared" si="5"/>
        <v>2.4999999999999996</v>
      </c>
      <c r="D62" s="34">
        <f>TBL_CalcDarwin[[#This Row],[Darwin PLOM
MW]]+TBL_CalcDarwin[[#This Row],[Darwin PLOME
MW]]</f>
        <v>31.228000000000002</v>
      </c>
      <c r="E62" s="34">
        <f>TBL_CalcDarwin[[#This Row],[PLOM MW TOTAL BARRA A]]+TBL_CalcDarwin[[#This Row],[PLOM MW TOTAL BARRA B]]</f>
        <v>29.337</v>
      </c>
      <c r="F62" s="34">
        <f>TBL_CalcDarwin[[#This Row],[PLOME MW TOTAL BARRA A]]+TBL_CalcDarwin[[#This Row],[PLOME MW TOTAL BARRA B]]</f>
        <v>1.891</v>
      </c>
      <c r="G62" s="48">
        <f>'Plantilla Datos'!D67</f>
        <v>4.7</v>
      </c>
      <c r="H62" s="48">
        <f>'Plantilla Datos'!E67</f>
        <v>6</v>
      </c>
      <c r="I62" s="49">
        <f>'Plantilla Datos'!F67</f>
        <v>24.4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3</v>
      </c>
      <c r="AD62" s="45">
        <f>HLOOKUP(TBL_CalcDarwin[[#This Row],[Fecha]],'Plantilla AEG ES'!$E$1:$HX$13,3,FALSE)</f>
        <v>4</v>
      </c>
      <c r="AE62" s="45">
        <f>HLOOKUP(TBL_CalcDarwin[[#This Row],[Fecha]],'Plantilla AEG ES'!$E$1:$HX$13,4,FALSE)</f>
        <v>9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10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4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16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45319.541666666526</v>
      </c>
      <c r="C63" s="17">
        <f t="shared" si="5"/>
        <v>2.5416666666666661</v>
      </c>
      <c r="D63" s="34">
        <f>TBL_CalcDarwin[[#This Row],[Darwin PLOM
MW]]+TBL_CalcDarwin[[#This Row],[Darwin PLOME
MW]]</f>
        <v>40.798999999999999</v>
      </c>
      <c r="E63" s="34">
        <f>TBL_CalcDarwin[[#This Row],[PLOM MW TOTAL BARRA A]]+TBL_CalcDarwin[[#This Row],[PLOM MW TOTAL BARRA B]]</f>
        <v>38.174999999999997</v>
      </c>
      <c r="F63" s="34">
        <f>TBL_CalcDarwin[[#This Row],[PLOME MW TOTAL BARRA A]]+TBL_CalcDarwin[[#This Row],[PLOME MW TOTAL BARRA B]]</f>
        <v>2.6240000000000001</v>
      </c>
      <c r="G63" s="48">
        <f>'Plantilla Datos'!D68</f>
        <v>5.0999999999999996</v>
      </c>
      <c r="H63" s="48">
        <f>'Plantilla Datos'!E68</f>
        <v>6.5</v>
      </c>
      <c r="I63" s="49">
        <f>'Plantilla Datos'!F68</f>
        <v>24.5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3</v>
      </c>
      <c r="AD63" s="45">
        <f>HLOOKUP(TBL_CalcDarwin[[#This Row],[Fecha]],'Plantilla AEG ES'!$E$1:$HX$13,3,FALSE)</f>
        <v>4</v>
      </c>
      <c r="AE63" s="45">
        <f>HLOOKUP(TBL_CalcDarwin[[#This Row],[Fecha]],'Plantilla AEG ES'!$E$1:$HX$13,4,FALSE)</f>
        <v>9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10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4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16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16.966999999999999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45319.58333333319</v>
      </c>
      <c r="C64" s="17">
        <f t="shared" si="5"/>
        <v>2.5833333333333326</v>
      </c>
      <c r="D64" s="34">
        <f>TBL_CalcDarwin[[#This Row],[Darwin PLOM
MW]]+TBL_CalcDarwin[[#This Row],[Darwin PLOME
MW]]</f>
        <v>49.798000000000002</v>
      </c>
      <c r="E64" s="34">
        <f>TBL_CalcDarwin[[#This Row],[PLOM MW TOTAL BARRA A]]+TBL_CalcDarwin[[#This Row],[PLOM MW TOTAL BARRA B]]</f>
        <v>46.58</v>
      </c>
      <c r="F64" s="34">
        <f>TBL_CalcDarwin[[#This Row],[PLOME MW TOTAL BARRA A]]+TBL_CalcDarwin[[#This Row],[PLOME MW TOTAL BARRA B]]</f>
        <v>3.218</v>
      </c>
      <c r="G64" s="48">
        <f>'Plantilla Datos'!D69</f>
        <v>5.5</v>
      </c>
      <c r="H64" s="48">
        <f>'Plantilla Datos'!E69</f>
        <v>7</v>
      </c>
      <c r="I64" s="49">
        <f>'Plantilla Datos'!F69</f>
        <v>24.3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3</v>
      </c>
      <c r="AD64" s="45">
        <f>HLOOKUP(TBL_CalcDarwin[[#This Row],[Fecha]],'Plantilla AEG ES'!$E$1:$HX$13,3,FALSE)</f>
        <v>4</v>
      </c>
      <c r="AE64" s="45">
        <f>HLOOKUP(TBL_CalcDarwin[[#This Row],[Fecha]],'Plantilla AEG ES'!$E$1:$HX$13,4,FALSE)</f>
        <v>9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10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4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16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45319.624999999854</v>
      </c>
      <c r="C65" s="17">
        <f t="shared" si="5"/>
        <v>2.6249999999999991</v>
      </c>
      <c r="D65" s="34">
        <f>TBL_CalcDarwin[[#This Row],[Darwin PLOM
MW]]+TBL_CalcDarwin[[#This Row],[Darwin PLOME
MW]]</f>
        <v>70.701999999999998</v>
      </c>
      <c r="E65" s="34">
        <f>TBL_CalcDarwin[[#This Row],[PLOM MW TOTAL BARRA A]]+TBL_CalcDarwin[[#This Row],[PLOM MW TOTAL BARRA B]]</f>
        <v>67.200999999999993</v>
      </c>
      <c r="F65" s="34">
        <f>TBL_CalcDarwin[[#This Row],[PLOME MW TOTAL BARRA A]]+TBL_CalcDarwin[[#This Row],[PLOME MW TOTAL BARRA B]]</f>
        <v>3.5010000000000003</v>
      </c>
      <c r="G65" s="48">
        <f>'Plantilla Datos'!D70</f>
        <v>6</v>
      </c>
      <c r="H65" s="48">
        <f>'Plantilla Datos'!E70</f>
        <v>7.6</v>
      </c>
      <c r="I65" s="49">
        <f>'Plantilla Datos'!F70</f>
        <v>24.1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3</v>
      </c>
      <c r="AD65" s="45">
        <f>HLOOKUP(TBL_CalcDarwin[[#This Row],[Fecha]],'Plantilla AEG ES'!$E$1:$HX$13,3,FALSE)</f>
        <v>4</v>
      </c>
      <c r="AE65" s="45">
        <f>HLOOKUP(TBL_CalcDarwin[[#This Row],[Fecha]],'Plantilla AEG ES'!$E$1:$HX$13,4,FALSE)</f>
        <v>9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10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4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16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45319.666666666519</v>
      </c>
      <c r="C66" s="17">
        <f t="shared" si="5"/>
        <v>2.6666666666666656</v>
      </c>
      <c r="D66" s="34">
        <f>TBL_CalcDarwin[[#This Row],[Darwin PLOM
MW]]+TBL_CalcDarwin[[#This Row],[Darwin PLOME
MW]]</f>
        <v>85.774000000000001</v>
      </c>
      <c r="E66" s="34">
        <f>TBL_CalcDarwin[[#This Row],[PLOM MW TOTAL BARRA A]]+TBL_CalcDarwin[[#This Row],[PLOM MW TOTAL BARRA B]]</f>
        <v>81.228000000000009</v>
      </c>
      <c r="F66" s="34">
        <f>TBL_CalcDarwin[[#This Row],[PLOME MW TOTAL BARRA A]]+TBL_CalcDarwin[[#This Row],[PLOME MW TOTAL BARRA B]]</f>
        <v>4.5459999999999994</v>
      </c>
      <c r="G66" s="48">
        <f>'Plantilla Datos'!D71</f>
        <v>6.4</v>
      </c>
      <c r="H66" s="48">
        <f>'Plantilla Datos'!E71</f>
        <v>8.1</v>
      </c>
      <c r="I66" s="49">
        <f>'Plantilla Datos'!F71</f>
        <v>23.9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3</v>
      </c>
      <c r="AD66" s="45">
        <f>HLOOKUP(TBL_CalcDarwin[[#This Row],[Fecha]],'Plantilla AEG ES'!$E$1:$HX$13,3,FALSE)</f>
        <v>4</v>
      </c>
      <c r="AE66" s="45">
        <f>HLOOKUP(TBL_CalcDarwin[[#This Row],[Fecha]],'Plantilla AEG ES'!$E$1:$HX$13,4,FALSE)</f>
        <v>9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10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4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16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45319.708333333183</v>
      </c>
      <c r="C67" s="17">
        <f t="shared" si="5"/>
        <v>2.7083333333333321</v>
      </c>
      <c r="D67" s="34">
        <f>TBL_CalcDarwin[[#This Row],[Darwin PLOM
MW]]+TBL_CalcDarwin[[#This Row],[Darwin PLOME
MW]]</f>
        <v>75.019000000000005</v>
      </c>
      <c r="E67" s="34">
        <f>TBL_CalcDarwin[[#This Row],[PLOM MW TOTAL BARRA A]]+TBL_CalcDarwin[[#This Row],[PLOM MW TOTAL BARRA B]]</f>
        <v>70.472999999999999</v>
      </c>
      <c r="F67" s="34">
        <f>TBL_CalcDarwin[[#This Row],[PLOME MW TOTAL BARRA A]]+TBL_CalcDarwin[[#This Row],[PLOME MW TOTAL BARRA B]]</f>
        <v>4.5459999999999994</v>
      </c>
      <c r="G67" s="48">
        <f>'Plantilla Datos'!D72</f>
        <v>6.2</v>
      </c>
      <c r="H67" s="48">
        <f>'Plantilla Datos'!E72</f>
        <v>7.9</v>
      </c>
      <c r="I67" s="49">
        <f>'Plantilla Datos'!F72</f>
        <v>23.6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3</v>
      </c>
      <c r="AD67" s="45">
        <f>HLOOKUP(TBL_CalcDarwin[[#This Row],[Fecha]],'Plantilla AEG ES'!$E$1:$HX$13,3,FALSE)</f>
        <v>4</v>
      </c>
      <c r="AE67" s="45">
        <f>HLOOKUP(TBL_CalcDarwin[[#This Row],[Fecha]],'Plantilla AEG ES'!$E$1:$HX$13,4,FALSE)</f>
        <v>9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10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4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16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45319.749999999847</v>
      </c>
      <c r="C68" s="17">
        <f t="shared" si="5"/>
        <v>2.7499999999999987</v>
      </c>
      <c r="D68" s="34">
        <f>TBL_CalcDarwin[[#This Row],[Darwin PLOM
MW]]+TBL_CalcDarwin[[#This Row],[Darwin PLOME
MW]]</f>
        <v>75.019000000000005</v>
      </c>
      <c r="E68" s="34">
        <f>TBL_CalcDarwin[[#This Row],[PLOM MW TOTAL BARRA A]]+TBL_CalcDarwin[[#This Row],[PLOM MW TOTAL BARRA B]]</f>
        <v>70.472999999999999</v>
      </c>
      <c r="F68" s="34">
        <f>TBL_CalcDarwin[[#This Row],[PLOME MW TOTAL BARRA A]]+TBL_CalcDarwin[[#This Row],[PLOME MW TOTAL BARRA B]]</f>
        <v>4.5459999999999994</v>
      </c>
      <c r="G68" s="48">
        <f>'Plantilla Datos'!D73</f>
        <v>6.1</v>
      </c>
      <c r="H68" s="48">
        <f>'Plantilla Datos'!E73</f>
        <v>7.7</v>
      </c>
      <c r="I68" s="49">
        <f>'Plantilla Datos'!F73</f>
        <v>23.2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3</v>
      </c>
      <c r="AD68" s="45">
        <f>HLOOKUP(TBL_CalcDarwin[[#This Row],[Fecha]],'Plantilla AEG ES'!$E$1:$HX$13,3,FALSE)</f>
        <v>4</v>
      </c>
      <c r="AE68" s="45">
        <f>HLOOKUP(TBL_CalcDarwin[[#This Row],[Fecha]],'Plantilla AEG ES'!$E$1:$HX$13,4,FALSE)</f>
        <v>9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10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4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16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45319.791666666511</v>
      </c>
      <c r="C69" s="17">
        <f t="shared" si="5"/>
        <v>2.7916666666666652</v>
      </c>
      <c r="D69" s="34">
        <f>TBL_CalcDarwin[[#This Row],[Darwin PLOM
MW]]+TBL_CalcDarwin[[#This Row],[Darwin PLOME
MW]]</f>
        <v>60.813000000000002</v>
      </c>
      <c r="E69" s="34">
        <f>TBL_CalcDarwin[[#This Row],[PLOM MW TOTAL BARRA A]]+TBL_CalcDarwin[[#This Row],[PLOM MW TOTAL BARRA B]]</f>
        <v>57.312000000000005</v>
      </c>
      <c r="F69" s="34">
        <f>TBL_CalcDarwin[[#This Row],[PLOME MW TOTAL BARRA A]]+TBL_CalcDarwin[[#This Row],[PLOME MW TOTAL BARRA B]]</f>
        <v>3.5010000000000003</v>
      </c>
      <c r="G69" s="48">
        <f>'Plantilla Datos'!D74</f>
        <v>5.9</v>
      </c>
      <c r="H69" s="48">
        <f>'Plantilla Datos'!E74</f>
        <v>7.5</v>
      </c>
      <c r="I69" s="49">
        <f>'Plantilla Datos'!F74</f>
        <v>22.7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3</v>
      </c>
      <c r="AD69" s="45">
        <f>HLOOKUP(TBL_CalcDarwin[[#This Row],[Fecha]],'Plantilla AEG ES'!$E$1:$HX$13,3,FALSE)</f>
        <v>4</v>
      </c>
      <c r="AE69" s="45">
        <f>HLOOKUP(TBL_CalcDarwin[[#This Row],[Fecha]],'Plantilla AEG ES'!$E$1:$HX$13,4,FALSE)</f>
        <v>9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10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4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16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45319.833333333176</v>
      </c>
      <c r="C70" s="17">
        <f t="shared" si="5"/>
        <v>2.8333333333333317</v>
      </c>
      <c r="D70" s="34">
        <f>TBL_CalcDarwin[[#This Row],[Darwin PLOM
MW]]+TBL_CalcDarwin[[#This Row],[Darwin PLOME
MW]]</f>
        <v>60.813000000000002</v>
      </c>
      <c r="E70" s="34">
        <f>TBL_CalcDarwin[[#This Row],[PLOM MW TOTAL BARRA A]]+TBL_CalcDarwin[[#This Row],[PLOM MW TOTAL BARRA B]]</f>
        <v>57.312000000000005</v>
      </c>
      <c r="F70" s="34">
        <f>TBL_CalcDarwin[[#This Row],[PLOME MW TOTAL BARRA A]]+TBL_CalcDarwin[[#This Row],[PLOME MW TOTAL BARRA B]]</f>
        <v>3.5010000000000003</v>
      </c>
      <c r="G70" s="48">
        <f>'Plantilla Datos'!D75</f>
        <v>5.8</v>
      </c>
      <c r="H70" s="48">
        <f>'Plantilla Datos'!E75</f>
        <v>7.3</v>
      </c>
      <c r="I70" s="49">
        <f>'Plantilla Datos'!F75</f>
        <v>22.5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7.5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3</v>
      </c>
      <c r="AD70" s="45">
        <f>HLOOKUP(TBL_CalcDarwin[[#This Row],[Fecha]],'Plantilla AEG ES'!$E$1:$HX$13,3,FALSE)</f>
        <v>4</v>
      </c>
      <c r="AE70" s="45">
        <f>HLOOKUP(TBL_CalcDarwin[[#This Row],[Fecha]],'Plantilla AEG ES'!$E$1:$HX$13,4,FALSE)</f>
        <v>9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10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4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16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45319.87499999984</v>
      </c>
      <c r="C71" s="17">
        <f>C70+TIME(1,0,0)</f>
        <v>2.8749999999999982</v>
      </c>
      <c r="D71" s="34">
        <f>TBL_CalcDarwin[[#This Row],[Darwin PLOM
MW]]+TBL_CalcDarwin[[#This Row],[Darwin PLOME
MW]]</f>
        <v>60.813000000000002</v>
      </c>
      <c r="E71" s="34">
        <f>TBL_CalcDarwin[[#This Row],[PLOM MW TOTAL BARRA A]]+TBL_CalcDarwin[[#This Row],[PLOM MW TOTAL BARRA B]]</f>
        <v>57.312000000000005</v>
      </c>
      <c r="F71" s="34">
        <f>TBL_CalcDarwin[[#This Row],[PLOME MW TOTAL BARRA A]]+TBL_CalcDarwin[[#This Row],[PLOME MW TOTAL BARRA B]]</f>
        <v>3.5010000000000003</v>
      </c>
      <c r="G71" s="48">
        <f>'Plantilla Datos'!D76</f>
        <v>5.6</v>
      </c>
      <c r="H71" s="48">
        <f>'Plantilla Datos'!E76</f>
        <v>7.2</v>
      </c>
      <c r="I71" s="49">
        <f>'Plantilla Datos'!F76</f>
        <v>22.5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3</v>
      </c>
      <c r="AD71" s="45">
        <f>HLOOKUP(TBL_CalcDarwin[[#This Row],[Fecha]],'Plantilla AEG ES'!$E$1:$HX$13,3,FALSE)</f>
        <v>4</v>
      </c>
      <c r="AE71" s="45">
        <f>HLOOKUP(TBL_CalcDarwin[[#This Row],[Fecha]],'Plantilla AEG ES'!$E$1:$HX$13,4,FALSE)</f>
        <v>9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10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4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16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45319.916666666504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49.798000000000002</v>
      </c>
      <c r="E72" s="34">
        <f>TBL_CalcDarwin[[#This Row],[PLOM MW TOTAL BARRA A]]+TBL_CalcDarwin[[#This Row],[PLOM MW TOTAL BARRA B]]</f>
        <v>46.58</v>
      </c>
      <c r="F72" s="34">
        <f>TBL_CalcDarwin[[#This Row],[PLOME MW TOTAL BARRA A]]+TBL_CalcDarwin[[#This Row],[PLOME MW TOTAL BARRA B]]</f>
        <v>3.218</v>
      </c>
      <c r="G72" s="48">
        <f>'Plantilla Datos'!D77</f>
        <v>5.5</v>
      </c>
      <c r="H72" s="48">
        <f>'Plantilla Datos'!E77</f>
        <v>7</v>
      </c>
      <c r="I72" s="49">
        <f>'Plantilla Datos'!F77</f>
        <v>22.5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3</v>
      </c>
      <c r="AD72" s="45">
        <f>HLOOKUP(TBL_CalcDarwin[[#This Row],[Fecha]],'Plantilla AEG ES'!$E$1:$HX$13,3,FALSE)</f>
        <v>4</v>
      </c>
      <c r="AE72" s="45">
        <f>HLOOKUP(TBL_CalcDarwin[[#This Row],[Fecha]],'Plantilla AEG ES'!$E$1:$HX$13,4,FALSE)</f>
        <v>9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10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4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16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45319.958333333168</v>
      </c>
      <c r="C73" s="17">
        <f t="shared" si="7"/>
        <v>2.9583333333333313</v>
      </c>
      <c r="D73" s="34">
        <f>TBL_CalcDarwin[[#This Row],[Darwin PLOM
MW]]+TBL_CalcDarwin[[#This Row],[Darwin PLOME
MW]]</f>
        <v>60.813000000000002</v>
      </c>
      <c r="E73" s="34">
        <f>TBL_CalcDarwin[[#This Row],[PLOM MW TOTAL BARRA A]]+TBL_CalcDarwin[[#This Row],[PLOM MW TOTAL BARRA B]]</f>
        <v>57.312000000000005</v>
      </c>
      <c r="F73" s="34">
        <f>TBL_CalcDarwin[[#This Row],[PLOME MW TOTAL BARRA A]]+TBL_CalcDarwin[[#This Row],[PLOME MW TOTAL BARRA B]]</f>
        <v>3.5010000000000003</v>
      </c>
      <c r="G73" s="48">
        <f>'Plantilla Datos'!D78</f>
        <v>5.5</v>
      </c>
      <c r="H73" s="48">
        <f>'Plantilla Datos'!E78</f>
        <v>7.1</v>
      </c>
      <c r="I73" s="49">
        <f>'Plantilla Datos'!F78</f>
        <v>22.5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3</v>
      </c>
      <c r="AD73" s="45">
        <f>HLOOKUP(TBL_CalcDarwin[[#This Row],[Fecha]],'Plantilla AEG ES'!$E$1:$HX$13,3,FALSE)</f>
        <v>4</v>
      </c>
      <c r="AE73" s="45">
        <f>HLOOKUP(TBL_CalcDarwin[[#This Row],[Fecha]],'Plantilla AEG ES'!$E$1:$HX$13,4,FALSE)</f>
        <v>9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10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4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16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45319.999999999833</v>
      </c>
      <c r="C74" s="17">
        <f t="shared" si="7"/>
        <v>2.9999999999999978</v>
      </c>
      <c r="D74" s="34">
        <f>TBL_CalcDarwin[[#This Row],[Darwin PLOM
MW]]+TBL_CalcDarwin[[#This Row],[Darwin PLOME
MW]]</f>
        <v>58.835000000000001</v>
      </c>
      <c r="E74" s="34">
        <f>TBL_CalcDarwin[[#This Row],[PLOM MW TOTAL BARRA A]]+TBL_CalcDarwin[[#This Row],[PLOM MW TOTAL BARRA B]]</f>
        <v>55.334000000000003</v>
      </c>
      <c r="F74" s="34">
        <f>TBL_CalcDarwin[[#This Row],[PLOME MW TOTAL BARRA A]]+TBL_CalcDarwin[[#This Row],[PLOME MW TOTAL BARRA B]]</f>
        <v>3.5010000000000003</v>
      </c>
      <c r="G74" s="48">
        <f>'Plantilla Datos'!D79</f>
        <v>5.6</v>
      </c>
      <c r="H74" s="48">
        <f>'Plantilla Datos'!E79</f>
        <v>7.1</v>
      </c>
      <c r="I74" s="49">
        <f>'Plantilla Datos'!F79</f>
        <v>22.4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3</v>
      </c>
      <c r="AD74" s="45">
        <f>HLOOKUP(TBL_CalcDarwin[[#This Row],[Fecha]],'Plantilla AEG ES'!$E$1:$HX$13,3,FALSE)</f>
        <v>4</v>
      </c>
      <c r="AE74" s="45">
        <f>HLOOKUP(TBL_CalcDarwin[[#This Row],[Fecha]],'Plantilla AEG ES'!$E$1:$HX$13,4,FALSE)</f>
        <v>8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10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4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15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45320.041666666497</v>
      </c>
      <c r="C75" s="17">
        <f t="shared" si="7"/>
        <v>3.0416666666666643</v>
      </c>
      <c r="D75" s="34">
        <f>TBL_CalcDarwin[[#This Row],[Darwin PLOM
MW]]+TBL_CalcDarwin[[#This Row],[Darwin PLOME
MW]]</f>
        <v>58.835000000000001</v>
      </c>
      <c r="E75" s="34">
        <f>TBL_CalcDarwin[[#This Row],[PLOM MW TOTAL BARRA A]]+TBL_CalcDarwin[[#This Row],[PLOM MW TOTAL BARRA B]]</f>
        <v>55.334000000000003</v>
      </c>
      <c r="F75" s="34">
        <f>TBL_CalcDarwin[[#This Row],[PLOME MW TOTAL BARRA A]]+TBL_CalcDarwin[[#This Row],[PLOME MW TOTAL BARRA B]]</f>
        <v>3.5010000000000003</v>
      </c>
      <c r="G75" s="48">
        <f>'Plantilla Datos'!D80</f>
        <v>5.6</v>
      </c>
      <c r="H75" s="48">
        <f>'Plantilla Datos'!E80</f>
        <v>7.1</v>
      </c>
      <c r="I75" s="49">
        <f>'Plantilla Datos'!F80</f>
        <v>22.4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3</v>
      </c>
      <c r="AD75" s="45">
        <f>HLOOKUP(TBL_CalcDarwin[[#This Row],[Fecha]],'Plantilla AEG ES'!$E$1:$HX$13,3,FALSE)</f>
        <v>4</v>
      </c>
      <c r="AE75" s="45">
        <f>HLOOKUP(TBL_CalcDarwin[[#This Row],[Fecha]],'Plantilla AEG ES'!$E$1:$HX$13,4,FALSE)</f>
        <v>8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10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4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15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45320.083333333161</v>
      </c>
      <c r="C76" s="17">
        <f t="shared" si="7"/>
        <v>3.0833333333333308</v>
      </c>
      <c r="D76" s="34">
        <f>TBL_CalcDarwin[[#This Row],[Darwin PLOM
MW]]+TBL_CalcDarwin[[#This Row],[Darwin PLOME
MW]]</f>
        <v>46.811</v>
      </c>
      <c r="E76" s="34">
        <f>TBL_CalcDarwin[[#This Row],[PLOM MW TOTAL BARRA A]]+TBL_CalcDarwin[[#This Row],[PLOM MW TOTAL BARRA B]]</f>
        <v>44.186999999999998</v>
      </c>
      <c r="F76" s="34">
        <f>TBL_CalcDarwin[[#This Row],[PLOME MW TOTAL BARRA A]]+TBL_CalcDarwin[[#This Row],[PLOME MW TOTAL BARRA B]]</f>
        <v>2.6240000000000001</v>
      </c>
      <c r="G76" s="48">
        <f>'Plantilla Datos'!D81</f>
        <v>5.4</v>
      </c>
      <c r="H76" s="48">
        <f>'Plantilla Datos'!E81</f>
        <v>6.9</v>
      </c>
      <c r="I76" s="49">
        <f>'Plantilla Datos'!F81</f>
        <v>22.2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3</v>
      </c>
      <c r="AD76" s="45">
        <f>HLOOKUP(TBL_CalcDarwin[[#This Row],[Fecha]],'Plantilla AEG ES'!$E$1:$HX$13,3,FALSE)</f>
        <v>4</v>
      </c>
      <c r="AE76" s="45">
        <f>HLOOKUP(TBL_CalcDarwin[[#This Row],[Fecha]],'Plantilla AEG ES'!$E$1:$HX$13,4,FALSE)</f>
        <v>8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10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4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15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45320.124999999825</v>
      </c>
      <c r="C77" s="17">
        <f>C76+TIME(1,0,0)</f>
        <v>3.1249999999999973</v>
      </c>
      <c r="D77" s="34">
        <f>TBL_CalcDarwin[[#This Row],[Darwin PLOM
MW]]+TBL_CalcDarwin[[#This Row],[Darwin PLOME
MW]]</f>
        <v>46.811</v>
      </c>
      <c r="E77" s="34">
        <f>TBL_CalcDarwin[[#This Row],[PLOM MW TOTAL BARRA A]]+TBL_CalcDarwin[[#This Row],[PLOM MW TOTAL BARRA B]]</f>
        <v>44.186999999999998</v>
      </c>
      <c r="F77" s="34">
        <f>TBL_CalcDarwin[[#This Row],[PLOME MW TOTAL BARRA A]]+TBL_CalcDarwin[[#This Row],[PLOME MW TOTAL BARRA B]]</f>
        <v>2.6240000000000001</v>
      </c>
      <c r="G77" s="48">
        <f>'Plantilla Datos'!D82</f>
        <v>5.3</v>
      </c>
      <c r="H77" s="48">
        <f>'Plantilla Datos'!E82</f>
        <v>6.8</v>
      </c>
      <c r="I77" s="49">
        <f>'Plantilla Datos'!F82</f>
        <v>22.1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3</v>
      </c>
      <c r="AD77" s="45">
        <f>HLOOKUP(TBL_CalcDarwin[[#This Row],[Fecha]],'Plantilla AEG ES'!$E$1:$HX$13,3,FALSE)</f>
        <v>4</v>
      </c>
      <c r="AE77" s="45">
        <f>HLOOKUP(TBL_CalcDarwin[[#This Row],[Fecha]],'Plantilla AEG ES'!$E$1:$HX$13,4,FALSE)</f>
        <v>8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10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4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15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45320.16666666649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46.811</v>
      </c>
      <c r="E78" s="34">
        <f>TBL_CalcDarwin[[#This Row],[PLOM MW TOTAL BARRA A]]+TBL_CalcDarwin[[#This Row],[PLOM MW TOTAL BARRA B]]</f>
        <v>44.186999999999998</v>
      </c>
      <c r="F78" s="34">
        <f>TBL_CalcDarwin[[#This Row],[PLOME MW TOTAL BARRA A]]+TBL_CalcDarwin[[#This Row],[PLOME MW TOTAL BARRA B]]</f>
        <v>2.6240000000000001</v>
      </c>
      <c r="G78" s="48">
        <f>'Plantilla Datos'!D83</f>
        <v>5.0999999999999996</v>
      </c>
      <c r="H78" s="48">
        <f>'Plantilla Datos'!E83</f>
        <v>6.6</v>
      </c>
      <c r="I78" s="49">
        <f>'Plantilla Datos'!F83</f>
        <v>21.9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3</v>
      </c>
      <c r="AD78" s="45">
        <f>HLOOKUP(TBL_CalcDarwin[[#This Row],[Fecha]],'Plantilla AEG ES'!$E$1:$HX$13,3,FALSE)</f>
        <v>4</v>
      </c>
      <c r="AE78" s="45">
        <f>HLOOKUP(TBL_CalcDarwin[[#This Row],[Fecha]],'Plantilla AEG ES'!$E$1:$HX$13,4,FALSE)</f>
        <v>8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10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4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15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45320.208333333154</v>
      </c>
      <c r="C79" s="17">
        <f t="shared" si="8"/>
        <v>3.2083333333333304</v>
      </c>
      <c r="D79" s="34">
        <f>TBL_CalcDarwin[[#This Row],[Darwin PLOM
MW]]+TBL_CalcDarwin[[#This Row],[Darwin PLOME
MW]]</f>
        <v>37.629000000000005</v>
      </c>
      <c r="E79" s="34">
        <f>TBL_CalcDarwin[[#This Row],[PLOM MW TOTAL BARRA A]]+TBL_CalcDarwin[[#This Row],[PLOM MW TOTAL BARRA B]]</f>
        <v>35.243000000000002</v>
      </c>
      <c r="F79" s="34">
        <f>TBL_CalcDarwin[[#This Row],[PLOME MW TOTAL BARRA A]]+TBL_CalcDarwin[[#This Row],[PLOME MW TOTAL BARRA B]]</f>
        <v>2.3860000000000001</v>
      </c>
      <c r="G79" s="48">
        <f>'Plantilla Datos'!D84</f>
        <v>5</v>
      </c>
      <c r="H79" s="48">
        <f>'Plantilla Datos'!E84</f>
        <v>6.4</v>
      </c>
      <c r="I79" s="49">
        <f>'Plantilla Datos'!F84</f>
        <v>22.1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3</v>
      </c>
      <c r="AD79" s="45">
        <f>HLOOKUP(TBL_CalcDarwin[[#This Row],[Fecha]],'Plantilla AEG ES'!$E$1:$HX$13,3,FALSE)</f>
        <v>4</v>
      </c>
      <c r="AE79" s="45">
        <f>HLOOKUP(TBL_CalcDarwin[[#This Row],[Fecha]],'Plantilla AEG ES'!$E$1:$HX$13,4,FALSE)</f>
        <v>8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10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4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15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45320.249999999818</v>
      </c>
      <c r="C80" s="17">
        <f t="shared" si="8"/>
        <v>3.2499999999999969</v>
      </c>
      <c r="D80" s="34">
        <f>TBL_CalcDarwin[[#This Row],[Darwin PLOM
MW]]+TBL_CalcDarwin[[#This Row],[Darwin PLOME
MW]]</f>
        <v>37.629000000000005</v>
      </c>
      <c r="E80" s="34">
        <f>TBL_CalcDarwin[[#This Row],[PLOM MW TOTAL BARRA A]]+TBL_CalcDarwin[[#This Row],[PLOM MW TOTAL BARRA B]]</f>
        <v>35.243000000000002</v>
      </c>
      <c r="F80" s="34">
        <f>TBL_CalcDarwin[[#This Row],[PLOME MW TOTAL BARRA A]]+TBL_CalcDarwin[[#This Row],[PLOME MW TOTAL BARRA B]]</f>
        <v>2.3860000000000001</v>
      </c>
      <c r="G80" s="48">
        <f>'Plantilla Datos'!D85</f>
        <v>4.9000000000000004</v>
      </c>
      <c r="H80" s="48">
        <f>'Plantilla Datos'!E85</f>
        <v>6.3</v>
      </c>
      <c r="I80" s="49">
        <f>'Plantilla Datos'!F85</f>
        <v>22.9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3</v>
      </c>
      <c r="AD80" s="45">
        <f>HLOOKUP(TBL_CalcDarwin[[#This Row],[Fecha]],'Plantilla AEG ES'!$E$1:$HX$13,3,FALSE)</f>
        <v>4</v>
      </c>
      <c r="AE80" s="45">
        <f>HLOOKUP(TBL_CalcDarwin[[#This Row],[Fecha]],'Plantilla AEG ES'!$E$1:$HX$13,4,FALSE)</f>
        <v>8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10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4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15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45320.291666666482</v>
      </c>
      <c r="C81" s="17">
        <f t="shared" si="8"/>
        <v>3.2916666666666634</v>
      </c>
      <c r="D81" s="34">
        <f>TBL_CalcDarwin[[#This Row],[Darwin PLOM
MW]]+TBL_CalcDarwin[[#This Row],[Darwin PLOME
MW]]</f>
        <v>36.470999999999997</v>
      </c>
      <c r="E81" s="34">
        <f>TBL_CalcDarwin[[#This Row],[PLOM MW TOTAL BARRA A]]+TBL_CalcDarwin[[#This Row],[PLOM MW TOTAL BARRA B]]</f>
        <v>34.58</v>
      </c>
      <c r="F81" s="34">
        <f>TBL_CalcDarwin[[#This Row],[PLOME MW TOTAL BARRA A]]+TBL_CalcDarwin[[#This Row],[PLOME MW TOTAL BARRA B]]</f>
        <v>1.891</v>
      </c>
      <c r="G81" s="48">
        <f>'Plantilla Datos'!D86</f>
        <v>4.7</v>
      </c>
      <c r="H81" s="48">
        <f>'Plantilla Datos'!E86</f>
        <v>6.1</v>
      </c>
      <c r="I81" s="49">
        <f>'Plantilla Datos'!F86</f>
        <v>23.2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3</v>
      </c>
      <c r="AD81" s="45">
        <f>HLOOKUP(TBL_CalcDarwin[[#This Row],[Fecha]],'Plantilla AEG ES'!$E$1:$HX$13,3,FALSE)</f>
        <v>4</v>
      </c>
      <c r="AE81" s="45">
        <f>HLOOKUP(TBL_CalcDarwin[[#This Row],[Fecha]],'Plantilla AEG ES'!$E$1:$HX$13,4,FALSE)</f>
        <v>8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10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4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15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45320.333333333147</v>
      </c>
      <c r="C82" s="17">
        <f t="shared" si="8"/>
        <v>3.3333333333333299</v>
      </c>
      <c r="D82" s="34">
        <f>TBL_CalcDarwin[[#This Row],[Darwin PLOM
MW]]+TBL_CalcDarwin[[#This Row],[Darwin PLOME
MW]]</f>
        <v>37.629000000000005</v>
      </c>
      <c r="E82" s="34">
        <f>TBL_CalcDarwin[[#This Row],[PLOM MW TOTAL BARRA A]]+TBL_CalcDarwin[[#This Row],[PLOM MW TOTAL BARRA B]]</f>
        <v>35.243000000000002</v>
      </c>
      <c r="F82" s="34">
        <f>TBL_CalcDarwin[[#This Row],[PLOME MW TOTAL BARRA A]]+TBL_CalcDarwin[[#This Row],[PLOME MW TOTAL BARRA B]]</f>
        <v>2.3860000000000001</v>
      </c>
      <c r="G82" s="48">
        <f>'Plantilla Datos'!D87</f>
        <v>4.9000000000000004</v>
      </c>
      <c r="H82" s="48">
        <f>'Plantilla Datos'!E87</f>
        <v>6.4</v>
      </c>
      <c r="I82" s="49">
        <f>'Plantilla Datos'!F87</f>
        <v>23.8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3</v>
      </c>
      <c r="AD82" s="45">
        <f>HLOOKUP(TBL_CalcDarwin[[#This Row],[Fecha]],'Plantilla AEG ES'!$E$1:$HX$13,3,FALSE)</f>
        <v>4</v>
      </c>
      <c r="AE82" s="45">
        <f>HLOOKUP(TBL_CalcDarwin[[#This Row],[Fecha]],'Plantilla AEG ES'!$E$1:$HX$13,4,FALSE)</f>
        <v>8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10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4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15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45320.374999999811</v>
      </c>
      <c r="C83" s="17">
        <f t="shared" si="8"/>
        <v>3.3749999999999964</v>
      </c>
      <c r="D83" s="34">
        <f>TBL_CalcDarwin[[#This Row],[Darwin PLOM
MW]]+TBL_CalcDarwin[[#This Row],[Darwin PLOME
MW]]</f>
        <v>46.811</v>
      </c>
      <c r="E83" s="34">
        <f>TBL_CalcDarwin[[#This Row],[PLOM MW TOTAL BARRA A]]+TBL_CalcDarwin[[#This Row],[PLOM MW TOTAL BARRA B]]</f>
        <v>44.186999999999998</v>
      </c>
      <c r="F83" s="34">
        <f>TBL_CalcDarwin[[#This Row],[PLOME MW TOTAL BARRA A]]+TBL_CalcDarwin[[#This Row],[PLOME MW TOTAL BARRA B]]</f>
        <v>2.6240000000000001</v>
      </c>
      <c r="G83" s="48">
        <f>'Plantilla Datos'!D88</f>
        <v>5.2</v>
      </c>
      <c r="H83" s="48">
        <f>'Plantilla Datos'!E88</f>
        <v>6.6</v>
      </c>
      <c r="I83" s="49">
        <f>'Plantilla Datos'!F88</f>
        <v>24.4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3</v>
      </c>
      <c r="AD83" s="45">
        <f>HLOOKUP(TBL_CalcDarwin[[#This Row],[Fecha]],'Plantilla AEG ES'!$E$1:$HX$13,3,FALSE)</f>
        <v>4</v>
      </c>
      <c r="AE83" s="45">
        <f>HLOOKUP(TBL_CalcDarwin[[#This Row],[Fecha]],'Plantilla AEG ES'!$E$1:$HX$13,4,FALSE)</f>
        <v>8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10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4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15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45320.416666666475</v>
      </c>
      <c r="C84" s="17">
        <f t="shared" si="8"/>
        <v>3.416666666666663</v>
      </c>
      <c r="D84" s="34">
        <f>TBL_CalcDarwin[[#This Row],[Darwin PLOM
MW]]+TBL_CalcDarwin[[#This Row],[Darwin PLOME
MW]]</f>
        <v>46.811</v>
      </c>
      <c r="E84" s="34">
        <f>TBL_CalcDarwin[[#This Row],[PLOM MW TOTAL BARRA A]]+TBL_CalcDarwin[[#This Row],[PLOM MW TOTAL BARRA B]]</f>
        <v>44.186999999999998</v>
      </c>
      <c r="F84" s="34">
        <f>TBL_CalcDarwin[[#This Row],[PLOME MW TOTAL BARRA A]]+TBL_CalcDarwin[[#This Row],[PLOME MW TOTAL BARRA B]]</f>
        <v>2.6240000000000001</v>
      </c>
      <c r="G84" s="48">
        <f>'Plantilla Datos'!D89</f>
        <v>5.4</v>
      </c>
      <c r="H84" s="48">
        <f>'Plantilla Datos'!E89</f>
        <v>6.9</v>
      </c>
      <c r="I84" s="49">
        <f>'Plantilla Datos'!F89</f>
        <v>25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25</v>
      </c>
      <c r="R84" s="41">
        <f>INDEX(Curva_Temp[Warranted Power Curve for 
1.194Kg/m3 air density '[kW']
SG 5.0-145 (AM+1, 5.2MW) AT 
90M],MATCH(TBL_CalcDarwin[[#This Row],[Darwin Temp.
°C]],Curva_Temp[Temp]))</f>
        <v>4900</v>
      </c>
      <c r="S84" s="41" cm="1">
        <f t="array" ref="S84">INDEX(Curva_Temp[Temp],MATCH(TBL_CalcDarwin[[#This Row],[Darwin Temp.
°C]],Curva_Temp[Temp])+1)</f>
        <v>30</v>
      </c>
      <c r="T84" s="41" cm="1">
        <f t="array" ref="T84">INDEX(Curva_Temp[Warranted Power Curve for 
1.194Kg/m3 air density '[kW']
SG 5.0-145 (AM+1, 5.2MW) AT 
90M],MATCH(TBL_CalcDarwin[[#This Row],[Darwin Temp.
°C]],Curva_Temp[Temp])+1)</f>
        <v>4800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25</v>
      </c>
      <c r="Z84" s="41">
        <f>INDEX(Curva_Temp[Warranted Power Curve for 
1.194Kg/m3 air density '[kW']
SG 5.0-145 (AM 0, 5.0MW) AT 
90M],MATCH(TBL_CalcDarwin[[#This Row],[Darwin Temp.
°C]],Curva_Temp[Temp]))</f>
        <v>4900</v>
      </c>
      <c r="AA84" s="41" cm="1">
        <f t="array" ref="AA84">INDEX(Curva_Temp[Temp],MATCH(TBL_CalcDarwin[[#This Row],[Darwin Temp.
°C]],Curva_Temp[Temp])+1)</f>
        <v>30</v>
      </c>
      <c r="AB84" s="41" cm="1">
        <f t="array" ref="AB84">INDEX(Curva_Temp[Warranted Power Curve for 
1.194Kg/m3 air density '[kW']
SG 5.0-145 (AM 0, 5.0MW) AT 
90M],MATCH(TBL_CalcDarwin[[#This Row],[Darwin Temp.
°C]],Curva_Temp[Temp])+1)</f>
        <v>4800</v>
      </c>
      <c r="AC84" s="45">
        <f>HLOOKUP(TBL_CalcDarwin[[#This Row],[Fecha]],'Plantilla AEG ES'!$E$1:$HX$13,2,FALSE)</f>
        <v>3</v>
      </c>
      <c r="AD84" s="45">
        <f>HLOOKUP(TBL_CalcDarwin[[#This Row],[Fecha]],'Plantilla AEG ES'!$E$1:$HX$13,3,FALSE)</f>
        <v>4</v>
      </c>
      <c r="AE84" s="45">
        <f>HLOOKUP(TBL_CalcDarwin[[#This Row],[Fecha]],'Plantilla AEG ES'!$E$1:$HX$13,4,FALSE)</f>
        <v>8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10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4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15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45320.458333333139</v>
      </c>
      <c r="C85" s="17">
        <f t="shared" si="8"/>
        <v>3.4583333333333295</v>
      </c>
      <c r="D85" s="34">
        <f>TBL_CalcDarwin[[#This Row],[Darwin PLOM
MW]]+TBL_CalcDarwin[[#This Row],[Darwin PLOME
MW]]</f>
        <v>75.019000000000005</v>
      </c>
      <c r="E85" s="34">
        <f>TBL_CalcDarwin[[#This Row],[PLOM MW TOTAL BARRA A]]+TBL_CalcDarwin[[#This Row],[PLOM MW TOTAL BARRA B]]</f>
        <v>70.472999999999999</v>
      </c>
      <c r="F85" s="34">
        <f>TBL_CalcDarwin[[#This Row],[PLOME MW TOTAL BARRA A]]+TBL_CalcDarwin[[#This Row],[PLOME MW TOTAL BARRA B]]</f>
        <v>4.5459999999999994</v>
      </c>
      <c r="G85" s="48">
        <f>'Plantilla Datos'!D90</f>
        <v>6.1</v>
      </c>
      <c r="H85" s="48">
        <f>'Plantilla Datos'!E90</f>
        <v>7.7</v>
      </c>
      <c r="I85" s="49">
        <f>'Plantilla Datos'!F90</f>
        <v>25.2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25</v>
      </c>
      <c r="R85" s="41">
        <f>INDEX(Curva_Temp[Warranted Power Curve for 
1.194Kg/m3 air density '[kW']
SG 5.0-145 (AM+1, 5.2MW) AT 
90M],MATCH(TBL_CalcDarwin[[#This Row],[Darwin Temp.
°C]],Curva_Temp[Temp]))</f>
        <v>4900</v>
      </c>
      <c r="S85" s="41" cm="1">
        <f t="array" ref="S85">INDEX(Curva_Temp[Temp],MATCH(TBL_CalcDarwin[[#This Row],[Darwin Temp.
°C]],Curva_Temp[Temp])+1)</f>
        <v>30</v>
      </c>
      <c r="T85" s="41" cm="1">
        <f t="array" ref="T85">INDEX(Curva_Temp[Warranted Power Curve for 
1.194Kg/m3 air density '[kW']
SG 5.0-145 (AM+1, 5.2MW) AT 
90M],MATCH(TBL_CalcDarwin[[#This Row],[Darwin Temp.
°C]],Curva_Temp[Temp])+1)</f>
        <v>4800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25</v>
      </c>
      <c r="Z85" s="41">
        <f>INDEX(Curva_Temp[Warranted Power Curve for 
1.194Kg/m3 air density '[kW']
SG 5.0-145 (AM 0, 5.0MW) AT 
90M],MATCH(TBL_CalcDarwin[[#This Row],[Darwin Temp.
°C]],Curva_Temp[Temp]))</f>
        <v>4900</v>
      </c>
      <c r="AA85" s="41" cm="1">
        <f t="array" ref="AA85">INDEX(Curva_Temp[Temp],MATCH(TBL_CalcDarwin[[#This Row],[Darwin Temp.
°C]],Curva_Temp[Temp])+1)</f>
        <v>30</v>
      </c>
      <c r="AB85" s="41" cm="1">
        <f t="array" ref="AB85">INDEX(Curva_Temp[Warranted Power Curve for 
1.194Kg/m3 air density '[kW']
SG 5.0-145 (AM 0, 5.0MW) AT 
90M],MATCH(TBL_CalcDarwin[[#This Row],[Darwin Temp.
°C]],Curva_Temp[Temp])+1)</f>
        <v>4800</v>
      </c>
      <c r="AC85" s="45">
        <f>HLOOKUP(TBL_CalcDarwin[[#This Row],[Fecha]],'Plantilla AEG ES'!$E$1:$HX$13,2,FALSE)</f>
        <v>3</v>
      </c>
      <c r="AD85" s="45">
        <f>HLOOKUP(TBL_CalcDarwin[[#This Row],[Fecha]],'Plantilla AEG ES'!$E$1:$HX$13,3,FALSE)</f>
        <v>4</v>
      </c>
      <c r="AE85" s="45">
        <f>HLOOKUP(TBL_CalcDarwin[[#This Row],[Fecha]],'Plantilla AEG ES'!$E$1:$HX$13,4,FALSE)</f>
        <v>9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10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4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16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45320.499999999804</v>
      </c>
      <c r="C86" s="17">
        <f t="shared" si="8"/>
        <v>3.499999999999996</v>
      </c>
      <c r="D86" s="34">
        <f>TBL_CalcDarwin[[#This Row],[Darwin PLOM
MW]]+TBL_CalcDarwin[[#This Row],[Darwin PLOME
MW]]</f>
        <v>101.983</v>
      </c>
      <c r="E86" s="34">
        <f>TBL_CalcDarwin[[#This Row],[PLOM MW TOTAL BARRA A]]+TBL_CalcDarwin[[#This Row],[PLOM MW TOTAL BARRA B]]</f>
        <v>96.207000000000008</v>
      </c>
      <c r="F86" s="34">
        <f>TBL_CalcDarwin[[#This Row],[PLOME MW TOTAL BARRA A]]+TBL_CalcDarwin[[#This Row],[PLOME MW TOTAL BARRA B]]</f>
        <v>5.7759999999999998</v>
      </c>
      <c r="G86" s="48">
        <f>'Plantilla Datos'!D91</f>
        <v>6.8</v>
      </c>
      <c r="H86" s="48">
        <f>'Plantilla Datos'!E91</f>
        <v>8.6</v>
      </c>
      <c r="I86" s="49">
        <f>'Plantilla Datos'!F91</f>
        <v>25.3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25</v>
      </c>
      <c r="R86" s="41">
        <f>INDEX(Curva_Temp[Warranted Power Curve for 
1.194Kg/m3 air density '[kW']
SG 5.0-145 (AM+1, 5.2MW) AT 
90M],MATCH(TBL_CalcDarwin[[#This Row],[Darwin Temp.
°C]],Curva_Temp[Temp]))</f>
        <v>4900</v>
      </c>
      <c r="S86" s="41" cm="1">
        <f t="array" ref="S86">INDEX(Curva_Temp[Temp],MATCH(TBL_CalcDarwin[[#This Row],[Darwin Temp.
°C]],Curva_Temp[Temp])+1)</f>
        <v>30</v>
      </c>
      <c r="T86" s="41" cm="1">
        <f t="array" ref="T86">INDEX(Curva_Temp[Warranted Power Curve for 
1.194Kg/m3 air density '[kW']
SG 5.0-145 (AM+1, 5.2MW) AT 
90M],MATCH(TBL_CalcDarwin[[#This Row],[Darwin Temp.
°C]],Curva_Temp[Temp])+1)</f>
        <v>4800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25</v>
      </c>
      <c r="Z86" s="41">
        <f>INDEX(Curva_Temp[Warranted Power Curve for 
1.194Kg/m3 air density '[kW']
SG 5.0-145 (AM 0, 5.0MW) AT 
90M],MATCH(TBL_CalcDarwin[[#This Row],[Darwin Temp.
°C]],Curva_Temp[Temp]))</f>
        <v>4900</v>
      </c>
      <c r="AA86" s="41" cm="1">
        <f t="array" ref="AA86">INDEX(Curva_Temp[Temp],MATCH(TBL_CalcDarwin[[#This Row],[Darwin Temp.
°C]],Curva_Temp[Temp])+1)</f>
        <v>30</v>
      </c>
      <c r="AB86" s="41" cm="1">
        <f t="array" ref="AB86">INDEX(Curva_Temp[Warranted Power Curve for 
1.194Kg/m3 air density '[kW']
SG 5.0-145 (AM 0, 5.0MW) AT 
90M],MATCH(TBL_CalcDarwin[[#This Row],[Darwin Temp.
°C]],Curva_Temp[Temp])+1)</f>
        <v>4800</v>
      </c>
      <c r="AC86" s="45">
        <f>HLOOKUP(TBL_CalcDarwin[[#This Row],[Fecha]],'Plantilla AEG ES'!$E$1:$HX$13,2,FALSE)</f>
        <v>3</v>
      </c>
      <c r="AD86" s="45">
        <f>HLOOKUP(TBL_CalcDarwin[[#This Row],[Fecha]],'Plantilla AEG ES'!$E$1:$HX$13,3,FALSE)</f>
        <v>4</v>
      </c>
      <c r="AE86" s="45">
        <f>HLOOKUP(TBL_CalcDarwin[[#This Row],[Fecha]],'Plantilla AEG ES'!$E$1:$HX$13,4,FALSE)</f>
        <v>9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10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4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16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45320.541666666468</v>
      </c>
      <c r="C87" s="17">
        <f t="shared" si="8"/>
        <v>3.5416666666666625</v>
      </c>
      <c r="D87" s="34">
        <f>TBL_CalcDarwin[[#This Row],[Darwin PLOM
MW]]+TBL_CalcDarwin[[#This Row],[Darwin PLOME
MW]]</f>
        <v>122.39100000000001</v>
      </c>
      <c r="E87" s="34">
        <f>TBL_CalcDarwin[[#This Row],[PLOM MW TOTAL BARRA A]]+TBL_CalcDarwin[[#This Row],[PLOM MW TOTAL BARRA B]]</f>
        <v>114.72200000000001</v>
      </c>
      <c r="F87" s="34">
        <f>TBL_CalcDarwin[[#This Row],[PLOME MW TOTAL BARRA A]]+TBL_CalcDarwin[[#This Row],[PLOME MW TOTAL BARRA B]]</f>
        <v>7.6690000000000005</v>
      </c>
      <c r="G87" s="48">
        <f>'Plantilla Datos'!D92</f>
        <v>7.6</v>
      </c>
      <c r="H87" s="48">
        <f>'Plantilla Datos'!E92</f>
        <v>9.5</v>
      </c>
      <c r="I87" s="49">
        <f>'Plantilla Datos'!F92</f>
        <v>25.3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25</v>
      </c>
      <c r="R87" s="41">
        <f>INDEX(Curva_Temp[Warranted Power Curve for 
1.194Kg/m3 air density '[kW']
SG 5.0-145 (AM+1, 5.2MW) AT 
90M],MATCH(TBL_CalcDarwin[[#This Row],[Darwin Temp.
°C]],Curva_Temp[Temp]))</f>
        <v>4900</v>
      </c>
      <c r="S87" s="41" cm="1">
        <f t="array" ref="S87">INDEX(Curva_Temp[Temp],MATCH(TBL_CalcDarwin[[#This Row],[Darwin Temp.
°C]],Curva_Temp[Temp])+1)</f>
        <v>30</v>
      </c>
      <c r="T87" s="41" cm="1">
        <f t="array" ref="T87">INDEX(Curva_Temp[Warranted Power Curve for 
1.194Kg/m3 air density '[kW']
SG 5.0-145 (AM+1, 5.2MW) AT 
90M],MATCH(TBL_CalcDarwin[[#This Row],[Darwin Temp.
°C]],Curva_Temp[Temp])+1)</f>
        <v>4800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25</v>
      </c>
      <c r="Z87" s="41">
        <f>INDEX(Curva_Temp[Warranted Power Curve for 
1.194Kg/m3 air density '[kW']
SG 5.0-145 (AM 0, 5.0MW) AT 
90M],MATCH(TBL_CalcDarwin[[#This Row],[Darwin Temp.
°C]],Curva_Temp[Temp]))</f>
        <v>4900</v>
      </c>
      <c r="AA87" s="41" cm="1">
        <f t="array" ref="AA87">INDEX(Curva_Temp[Temp],MATCH(TBL_CalcDarwin[[#This Row],[Darwin Temp.
°C]],Curva_Temp[Temp])+1)</f>
        <v>30</v>
      </c>
      <c r="AB87" s="41" cm="1">
        <f t="array" ref="AB87">INDEX(Curva_Temp[Warranted Power Curve for 
1.194Kg/m3 air density '[kW']
SG 5.0-145 (AM 0, 5.0MW) AT 
90M],MATCH(TBL_CalcDarwin[[#This Row],[Darwin Temp.
°C]],Curva_Temp[Temp])+1)</f>
        <v>4800</v>
      </c>
      <c r="AC87" s="45">
        <f>HLOOKUP(TBL_CalcDarwin[[#This Row],[Fecha]],'Plantilla AEG ES'!$E$1:$HX$13,2,FALSE)</f>
        <v>3</v>
      </c>
      <c r="AD87" s="45">
        <f>HLOOKUP(TBL_CalcDarwin[[#This Row],[Fecha]],'Plantilla AEG ES'!$E$1:$HX$13,3,FALSE)</f>
        <v>4</v>
      </c>
      <c r="AE87" s="45">
        <f>HLOOKUP(TBL_CalcDarwin[[#This Row],[Fecha]],'Plantilla AEG ES'!$E$1:$HX$13,4,FALSE)</f>
        <v>9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10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4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16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45320.583333333132</v>
      </c>
      <c r="C88" s="17">
        <f t="shared" si="8"/>
        <v>3.583333333333329</v>
      </c>
      <c r="D88" s="34">
        <f>TBL_CalcDarwin[[#This Row],[Darwin PLOM
MW]]+TBL_CalcDarwin[[#This Row],[Darwin PLOME
MW]]</f>
        <v>135.10899999999998</v>
      </c>
      <c r="E88" s="34">
        <f>TBL_CalcDarwin[[#This Row],[PLOM MW TOTAL BARRA A]]+TBL_CalcDarwin[[#This Row],[PLOM MW TOTAL BARRA B]]</f>
        <v>126.29699999999998</v>
      </c>
      <c r="F88" s="34">
        <f>TBL_CalcDarwin[[#This Row],[PLOME MW TOTAL BARRA A]]+TBL_CalcDarwin[[#This Row],[PLOME MW TOTAL BARRA B]]</f>
        <v>8.8119999999999994</v>
      </c>
      <c r="G88" s="48">
        <f>'Plantilla Datos'!D93</f>
        <v>7.9</v>
      </c>
      <c r="H88" s="48">
        <f>'Plantilla Datos'!E93</f>
        <v>9.9</v>
      </c>
      <c r="I88" s="49">
        <f>'Plantilla Datos'!F93</f>
        <v>24.9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3</v>
      </c>
      <c r="AD88" s="45">
        <f>HLOOKUP(TBL_CalcDarwin[[#This Row],[Fecha]],'Plantilla AEG ES'!$E$1:$HX$13,3,FALSE)</f>
        <v>4</v>
      </c>
      <c r="AE88" s="45">
        <f>HLOOKUP(TBL_CalcDarwin[[#This Row],[Fecha]],'Plantilla AEG ES'!$E$1:$HX$13,4,FALSE)</f>
        <v>9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10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4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16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45320.624999999796</v>
      </c>
      <c r="C89" s="17">
        <f t="shared" si="8"/>
        <v>3.6249999999999956</v>
      </c>
      <c r="D89" s="34">
        <f>TBL_CalcDarwin[[#This Row],[Darwin PLOM
MW]]+TBL_CalcDarwin[[#This Row],[Darwin PLOME
MW]]</f>
        <v>147.54599999999999</v>
      </c>
      <c r="E89" s="34">
        <f>TBL_CalcDarwin[[#This Row],[PLOM MW TOTAL BARRA A]]+TBL_CalcDarwin[[#This Row],[PLOM MW TOTAL BARRA B]]</f>
        <v>138.24599999999998</v>
      </c>
      <c r="F89" s="34">
        <f>TBL_CalcDarwin[[#This Row],[PLOME MW TOTAL BARRA A]]+TBL_CalcDarwin[[#This Row],[PLOME MW TOTAL BARRA B]]</f>
        <v>9.3000000000000007</v>
      </c>
      <c r="G89" s="48">
        <f>'Plantilla Datos'!D94</f>
        <v>8.3000000000000007</v>
      </c>
      <c r="H89" s="48">
        <f>'Plantilla Datos'!E94</f>
        <v>10.3</v>
      </c>
      <c r="I89" s="49">
        <f>'Plantilla Datos'!F94</f>
        <v>24.5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3</v>
      </c>
      <c r="AD89" s="45">
        <f>HLOOKUP(TBL_CalcDarwin[[#This Row],[Fecha]],'Plantilla AEG ES'!$E$1:$HX$13,3,FALSE)</f>
        <v>4</v>
      </c>
      <c r="AE89" s="45">
        <f>HLOOKUP(TBL_CalcDarwin[[#This Row],[Fecha]],'Plantilla AEG ES'!$E$1:$HX$13,4,FALSE)</f>
        <v>9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10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4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16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61.364999999999995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45320.666666666461</v>
      </c>
      <c r="C90" s="17">
        <f t="shared" si="8"/>
        <v>3.6666666666666621</v>
      </c>
      <c r="D90" s="34">
        <f>TBL_CalcDarwin[[#This Row],[Darwin PLOM
MW]]+TBL_CalcDarwin[[#This Row],[Darwin PLOME
MW]]</f>
        <v>160.16200000000001</v>
      </c>
      <c r="E90" s="34">
        <f>TBL_CalcDarwin[[#This Row],[PLOM MW TOTAL BARRA A]]+TBL_CalcDarwin[[#This Row],[PLOM MW TOTAL BARRA B]]</f>
        <v>149.09300000000002</v>
      </c>
      <c r="F90" s="34">
        <f>TBL_CalcDarwin[[#This Row],[PLOME MW TOTAL BARRA A]]+TBL_CalcDarwin[[#This Row],[PLOME MW TOTAL BARRA B]]</f>
        <v>11.068999999999999</v>
      </c>
      <c r="G90" s="48">
        <f>'Plantilla Datos'!D95</f>
        <v>8.6</v>
      </c>
      <c r="H90" s="48">
        <f>'Plantilla Datos'!E95</f>
        <v>10.8</v>
      </c>
      <c r="I90" s="49">
        <f>'Plantilla Datos'!F95</f>
        <v>24.1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3</v>
      </c>
      <c r="AD90" s="45">
        <f>HLOOKUP(TBL_CalcDarwin[[#This Row],[Fecha]],'Plantilla AEG ES'!$E$1:$HX$13,3,FALSE)</f>
        <v>4</v>
      </c>
      <c r="AE90" s="45">
        <f>HLOOKUP(TBL_CalcDarwin[[#This Row],[Fecha]],'Plantilla AEG ES'!$E$1:$HX$13,4,FALSE)</f>
        <v>9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10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4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16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66.856999999999999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82.236000000000004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45320.708333333125</v>
      </c>
      <c r="C91" s="17">
        <f t="shared" si="8"/>
        <v>3.7083333333333286</v>
      </c>
      <c r="D91" s="34">
        <f>TBL_CalcDarwin[[#This Row],[Darwin PLOM
MW]]+TBL_CalcDarwin[[#This Row],[Darwin PLOME
MW]]</f>
        <v>147.54599999999999</v>
      </c>
      <c r="E91" s="34">
        <f>TBL_CalcDarwin[[#This Row],[PLOM MW TOTAL BARRA A]]+TBL_CalcDarwin[[#This Row],[PLOM MW TOTAL BARRA B]]</f>
        <v>138.24599999999998</v>
      </c>
      <c r="F91" s="34">
        <f>TBL_CalcDarwin[[#This Row],[PLOME MW TOTAL BARRA A]]+TBL_CalcDarwin[[#This Row],[PLOME MW TOTAL BARRA B]]</f>
        <v>9.3000000000000007</v>
      </c>
      <c r="G91" s="48">
        <f>'Plantilla Datos'!D96</f>
        <v>8.1999999999999993</v>
      </c>
      <c r="H91" s="48">
        <f>'Plantilla Datos'!E96</f>
        <v>10.3</v>
      </c>
      <c r="I91" s="49">
        <f>'Plantilla Datos'!F96</f>
        <v>23.6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3</v>
      </c>
      <c r="AD91" s="45">
        <f>HLOOKUP(TBL_CalcDarwin[[#This Row],[Fecha]],'Plantilla AEG ES'!$E$1:$HX$13,3,FALSE)</f>
        <v>4</v>
      </c>
      <c r="AE91" s="45">
        <f>HLOOKUP(TBL_CalcDarwin[[#This Row],[Fecha]],'Plantilla AEG ES'!$E$1:$HX$13,4,FALSE)</f>
        <v>9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10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4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16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61.364999999999995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45320.749999999789</v>
      </c>
      <c r="C92" s="17">
        <f t="shared" si="8"/>
        <v>3.7499999999999951</v>
      </c>
      <c r="D92" s="34">
        <f>TBL_CalcDarwin[[#This Row],[Darwin PLOM
MW]]+TBL_CalcDarwin[[#This Row],[Darwin PLOME
MW]]</f>
        <v>135.10899999999998</v>
      </c>
      <c r="E92" s="34">
        <f>TBL_CalcDarwin[[#This Row],[PLOM MW TOTAL BARRA A]]+TBL_CalcDarwin[[#This Row],[PLOM MW TOTAL BARRA B]]</f>
        <v>126.29699999999998</v>
      </c>
      <c r="F92" s="34">
        <f>TBL_CalcDarwin[[#This Row],[PLOME MW TOTAL BARRA A]]+TBL_CalcDarwin[[#This Row],[PLOME MW TOTAL BARRA B]]</f>
        <v>8.8119999999999994</v>
      </c>
      <c r="G92" s="48">
        <f>'Plantilla Datos'!D97</f>
        <v>7.8</v>
      </c>
      <c r="H92" s="48">
        <f>'Plantilla Datos'!E97</f>
        <v>9.8000000000000007</v>
      </c>
      <c r="I92" s="49">
        <f>'Plantilla Datos'!F97</f>
        <v>23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3</v>
      </c>
      <c r="AD92" s="45">
        <f>HLOOKUP(TBL_CalcDarwin[[#This Row],[Fecha]],'Plantilla AEG ES'!$E$1:$HX$13,3,FALSE)</f>
        <v>4</v>
      </c>
      <c r="AE92" s="45">
        <f>HLOOKUP(TBL_CalcDarwin[[#This Row],[Fecha]],'Plantilla AEG ES'!$E$1:$HX$13,4,FALSE)</f>
        <v>9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10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4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16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45320.791666666453</v>
      </c>
      <c r="C93" s="17">
        <f t="shared" si="8"/>
        <v>3.7916666666666616</v>
      </c>
      <c r="D93" s="34">
        <f>TBL_CalcDarwin[[#This Row],[Darwin PLOM
MW]]+TBL_CalcDarwin[[#This Row],[Darwin PLOME
MW]]</f>
        <v>118.639</v>
      </c>
      <c r="E93" s="34">
        <f>TBL_CalcDarwin[[#This Row],[PLOM MW TOTAL BARRA A]]+TBL_CalcDarwin[[#This Row],[PLOM MW TOTAL BARRA B]]</f>
        <v>111.43899999999999</v>
      </c>
      <c r="F93" s="34">
        <f>TBL_CalcDarwin[[#This Row],[PLOME MW TOTAL BARRA A]]+TBL_CalcDarwin[[#This Row],[PLOME MW TOTAL BARRA B]]</f>
        <v>7.1999999999999993</v>
      </c>
      <c r="G93" s="48">
        <f>'Plantilla Datos'!D98</f>
        <v>7.4</v>
      </c>
      <c r="H93" s="48">
        <f>'Plantilla Datos'!E98</f>
        <v>9.3000000000000007</v>
      </c>
      <c r="I93" s="49">
        <f>'Plantilla Datos'!F98</f>
        <v>22.3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3</v>
      </c>
      <c r="AD93" s="45">
        <f>HLOOKUP(TBL_CalcDarwin[[#This Row],[Fecha]],'Plantilla AEG ES'!$E$1:$HX$13,3,FALSE)</f>
        <v>4</v>
      </c>
      <c r="AE93" s="45">
        <f>HLOOKUP(TBL_CalcDarwin[[#This Row],[Fecha]],'Plantilla AEG ES'!$E$1:$HX$13,4,FALSE)</f>
        <v>9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10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4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16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45320.833333333117</v>
      </c>
      <c r="C94" s="17">
        <f t="shared" si="8"/>
        <v>3.8333333333333282</v>
      </c>
      <c r="D94" s="34">
        <f>TBL_CalcDarwin[[#This Row],[Darwin PLOM
MW]]+TBL_CalcDarwin[[#This Row],[Darwin PLOME
MW]]</f>
        <v>118.639</v>
      </c>
      <c r="E94" s="34">
        <f>TBL_CalcDarwin[[#This Row],[PLOM MW TOTAL BARRA A]]+TBL_CalcDarwin[[#This Row],[PLOM MW TOTAL BARRA B]]</f>
        <v>111.43899999999999</v>
      </c>
      <c r="F94" s="34">
        <f>TBL_CalcDarwin[[#This Row],[PLOME MW TOTAL BARRA A]]+TBL_CalcDarwin[[#This Row],[PLOME MW TOTAL BARRA B]]</f>
        <v>7.1999999999999993</v>
      </c>
      <c r="G94" s="48">
        <f>'Plantilla Datos'!D99</f>
        <v>7.3</v>
      </c>
      <c r="H94" s="48">
        <f>'Plantilla Datos'!E99</f>
        <v>9.1999999999999993</v>
      </c>
      <c r="I94" s="49">
        <f>'Plantilla Datos'!F99</f>
        <v>22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3</v>
      </c>
      <c r="AD94" s="45">
        <f>HLOOKUP(TBL_CalcDarwin[[#This Row],[Fecha]],'Plantilla AEG ES'!$E$1:$HX$13,3,FALSE)</f>
        <v>4</v>
      </c>
      <c r="AE94" s="45">
        <f>HLOOKUP(TBL_CalcDarwin[[#This Row],[Fecha]],'Plantilla AEG ES'!$E$1:$HX$13,4,FALSE)</f>
        <v>9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10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4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16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45320.874999999782</v>
      </c>
      <c r="C95" s="17">
        <f>C94+TIME(1,0,0)</f>
        <v>3.8749999999999947</v>
      </c>
      <c r="D95" s="34">
        <f>TBL_CalcDarwin[[#This Row],[Darwin PLOM
MW]]+TBL_CalcDarwin[[#This Row],[Darwin PLOME
MW]]</f>
        <v>118.639</v>
      </c>
      <c r="E95" s="34">
        <f>TBL_CalcDarwin[[#This Row],[PLOM MW TOTAL BARRA A]]+TBL_CalcDarwin[[#This Row],[PLOM MW TOTAL BARRA B]]</f>
        <v>111.43899999999999</v>
      </c>
      <c r="F95" s="34">
        <f>TBL_CalcDarwin[[#This Row],[PLOME MW TOTAL BARRA A]]+TBL_CalcDarwin[[#This Row],[PLOME MW TOTAL BARRA B]]</f>
        <v>7.1999999999999993</v>
      </c>
      <c r="G95" s="48">
        <f>'Plantilla Datos'!D100</f>
        <v>7.3</v>
      </c>
      <c r="H95" s="48">
        <f>'Plantilla Datos'!E100</f>
        <v>9.1999999999999993</v>
      </c>
      <c r="I95" s="49">
        <f>'Plantilla Datos'!F100</f>
        <v>21.9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3</v>
      </c>
      <c r="AD95" s="45">
        <f>HLOOKUP(TBL_CalcDarwin[[#This Row],[Fecha]],'Plantilla AEG ES'!$E$1:$HX$13,3,FALSE)</f>
        <v>4</v>
      </c>
      <c r="AE95" s="45">
        <f>HLOOKUP(TBL_CalcDarwin[[#This Row],[Fecha]],'Plantilla AEG ES'!$E$1:$HX$13,4,FALSE)</f>
        <v>9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10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4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16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45320.916666666446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118.639</v>
      </c>
      <c r="E96" s="34">
        <f>TBL_CalcDarwin[[#This Row],[PLOM MW TOTAL BARRA A]]+TBL_CalcDarwin[[#This Row],[PLOM MW TOTAL BARRA B]]</f>
        <v>111.43899999999999</v>
      </c>
      <c r="F96" s="34">
        <f>TBL_CalcDarwin[[#This Row],[PLOME MW TOTAL BARRA A]]+TBL_CalcDarwin[[#This Row],[PLOME MW TOTAL BARRA B]]</f>
        <v>7.1999999999999993</v>
      </c>
      <c r="G96" s="48">
        <f>'Plantilla Datos'!D101</f>
        <v>7.3</v>
      </c>
      <c r="H96" s="48">
        <f>'Plantilla Datos'!E101</f>
        <v>9.1999999999999993</v>
      </c>
      <c r="I96" s="49">
        <f>'Plantilla Datos'!F101</f>
        <v>21.8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3</v>
      </c>
      <c r="AD96" s="45">
        <f>HLOOKUP(TBL_CalcDarwin[[#This Row],[Fecha]],'Plantilla AEG ES'!$E$1:$HX$13,3,FALSE)</f>
        <v>4</v>
      </c>
      <c r="AE96" s="45">
        <f>HLOOKUP(TBL_CalcDarwin[[#This Row],[Fecha]],'Plantilla AEG ES'!$E$1:$HX$13,4,FALSE)</f>
        <v>9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10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4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16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45320.95833333311</v>
      </c>
      <c r="C97" s="17">
        <f t="shared" si="9"/>
        <v>3.9583333333333277</v>
      </c>
      <c r="D97" s="34">
        <f>TBL_CalcDarwin[[#This Row],[Darwin PLOM
MW]]+TBL_CalcDarwin[[#This Row],[Darwin PLOME
MW]]</f>
        <v>105.431</v>
      </c>
      <c r="E97" s="34">
        <f>TBL_CalcDarwin[[#This Row],[PLOM MW TOTAL BARRA A]]+TBL_CalcDarwin[[#This Row],[PLOM MW TOTAL BARRA B]]</f>
        <v>99.224000000000004</v>
      </c>
      <c r="F97" s="34">
        <f>TBL_CalcDarwin[[#This Row],[PLOME MW TOTAL BARRA A]]+TBL_CalcDarwin[[#This Row],[PLOME MW TOTAL BARRA B]]</f>
        <v>6.2069999999999999</v>
      </c>
      <c r="G97" s="48">
        <f>'Plantilla Datos'!D102</f>
        <v>7.2</v>
      </c>
      <c r="H97" s="48">
        <f>'Plantilla Datos'!E102</f>
        <v>9</v>
      </c>
      <c r="I97" s="49">
        <f>'Plantilla Datos'!F102</f>
        <v>21.9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3</v>
      </c>
      <c r="AD97" s="45">
        <f>HLOOKUP(TBL_CalcDarwin[[#This Row],[Fecha]],'Plantilla AEG ES'!$E$1:$HX$13,3,FALSE)</f>
        <v>4</v>
      </c>
      <c r="AE97" s="45">
        <f>HLOOKUP(TBL_CalcDarwin[[#This Row],[Fecha]],'Plantilla AEG ES'!$E$1:$HX$13,4,FALSE)</f>
        <v>9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10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4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16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45320.999999999774</v>
      </c>
      <c r="C98" s="17">
        <f t="shared" si="9"/>
        <v>3.9999999999999942</v>
      </c>
      <c r="D98" s="34">
        <f>TBL_CalcDarwin[[#This Row],[Darwin PLOM
MW]]+TBL_CalcDarwin[[#This Row],[Darwin PLOME
MW]]</f>
        <v>98.617000000000004</v>
      </c>
      <c r="E98" s="34">
        <f>TBL_CalcDarwin[[#This Row],[PLOM MW TOTAL BARRA A]]+TBL_CalcDarwin[[#This Row],[PLOM MW TOTAL BARRA B]]</f>
        <v>92.841000000000008</v>
      </c>
      <c r="F98" s="34">
        <f>TBL_CalcDarwin[[#This Row],[PLOME MW TOTAL BARRA A]]+TBL_CalcDarwin[[#This Row],[PLOME MW TOTAL BARRA B]]</f>
        <v>5.7759999999999998</v>
      </c>
      <c r="G98" s="48">
        <f>'Plantilla Datos'!D103</f>
        <v>7</v>
      </c>
      <c r="H98" s="48">
        <f>'Plantilla Datos'!E103</f>
        <v>8.8000000000000007</v>
      </c>
      <c r="I98" s="49">
        <f>'Plantilla Datos'!F103</f>
        <v>21.9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3</v>
      </c>
      <c r="AD98" s="45">
        <f>HLOOKUP(TBL_CalcDarwin[[#This Row],[Fecha]],'Plantilla AEG ES'!$E$1:$HX$13,3,FALSE)</f>
        <v>4</v>
      </c>
      <c r="AE98" s="45">
        <f>HLOOKUP(TBL_CalcDarwin[[#This Row],[Fecha]],'Plantilla AEG ES'!$E$1:$HX$13,4,FALSE)</f>
        <v>8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10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4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15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38.638000000000005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45321.041666666439</v>
      </c>
      <c r="C99" s="17">
        <f t="shared" si="9"/>
        <v>4.0416666666666607</v>
      </c>
      <c r="D99" s="34">
        <f>TBL_CalcDarwin[[#This Row],[Darwin PLOM
MW]]+TBL_CalcDarwin[[#This Row],[Darwin PLOME
MW]]</f>
        <v>98.617000000000004</v>
      </c>
      <c r="E99" s="34">
        <f>TBL_CalcDarwin[[#This Row],[PLOM MW TOTAL BARRA A]]+TBL_CalcDarwin[[#This Row],[PLOM MW TOTAL BARRA B]]</f>
        <v>92.841000000000008</v>
      </c>
      <c r="F99" s="34">
        <f>TBL_CalcDarwin[[#This Row],[PLOME MW TOTAL BARRA A]]+TBL_CalcDarwin[[#This Row],[PLOME MW TOTAL BARRA B]]</f>
        <v>5.7759999999999998</v>
      </c>
      <c r="G99" s="48">
        <f>'Plantilla Datos'!D104</f>
        <v>6.9</v>
      </c>
      <c r="H99" s="48">
        <f>'Plantilla Datos'!E104</f>
        <v>8.6999999999999993</v>
      </c>
      <c r="I99" s="49">
        <f>'Plantilla Datos'!F104</f>
        <v>21.9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3</v>
      </c>
      <c r="AD99" s="45">
        <f>HLOOKUP(TBL_CalcDarwin[[#This Row],[Fecha]],'Plantilla AEG ES'!$E$1:$HX$13,3,FALSE)</f>
        <v>4</v>
      </c>
      <c r="AE99" s="45">
        <f>HLOOKUP(TBL_CalcDarwin[[#This Row],[Fecha]],'Plantilla AEG ES'!$E$1:$HX$13,4,FALSE)</f>
        <v>8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10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4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15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38.638000000000005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45321.083333333103</v>
      </c>
      <c r="C100" s="17">
        <f t="shared" si="9"/>
        <v>4.0833333333333277</v>
      </c>
      <c r="D100" s="34">
        <f>TBL_CalcDarwin[[#This Row],[Darwin PLOM
MW]]+TBL_CalcDarwin[[#This Row],[Darwin PLOME
MW]]</f>
        <v>82.895999999999987</v>
      </c>
      <c r="E100" s="34">
        <f>TBL_CalcDarwin[[#This Row],[PLOM MW TOTAL BARRA A]]+TBL_CalcDarwin[[#This Row],[PLOM MW TOTAL BARRA B]]</f>
        <v>78.349999999999994</v>
      </c>
      <c r="F100" s="34">
        <f>TBL_CalcDarwin[[#This Row],[PLOME MW TOTAL BARRA A]]+TBL_CalcDarwin[[#This Row],[PLOME MW TOTAL BARRA B]]</f>
        <v>4.5459999999999994</v>
      </c>
      <c r="G100" s="48">
        <f>'Plantilla Datos'!D105</f>
        <v>6.5</v>
      </c>
      <c r="H100" s="48">
        <f>'Plantilla Datos'!E105</f>
        <v>8.1999999999999993</v>
      </c>
      <c r="I100" s="49">
        <f>'Plantilla Datos'!F105</f>
        <v>21.9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3</v>
      </c>
      <c r="AD100" s="45">
        <f>HLOOKUP(TBL_CalcDarwin[[#This Row],[Fecha]],'Plantilla AEG ES'!$E$1:$HX$13,3,FALSE)</f>
        <v>4</v>
      </c>
      <c r="AE100" s="45">
        <f>HLOOKUP(TBL_CalcDarwin[[#This Row],[Fecha]],'Plantilla AEG ES'!$E$1:$HX$13,4,FALSE)</f>
        <v>8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10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4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15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32.361000000000004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45321.124999999767</v>
      </c>
      <c r="C101" s="17">
        <f>C100+TIME(1,0,0)</f>
        <v>4.1249999999999947</v>
      </c>
      <c r="D101" s="34">
        <f>TBL_CalcDarwin[[#This Row],[Darwin PLOM
MW]]+TBL_CalcDarwin[[#This Row],[Darwin PLOME
MW]]</f>
        <v>72.609999999999985</v>
      </c>
      <c r="E101" s="34">
        <f>TBL_CalcDarwin[[#This Row],[PLOM MW TOTAL BARRA A]]+TBL_CalcDarwin[[#This Row],[PLOM MW TOTAL BARRA B]]</f>
        <v>68.063999999999993</v>
      </c>
      <c r="F101" s="34">
        <f>TBL_CalcDarwin[[#This Row],[PLOME MW TOTAL BARRA A]]+TBL_CalcDarwin[[#This Row],[PLOME MW TOTAL BARRA B]]</f>
        <v>4.5459999999999994</v>
      </c>
      <c r="G101" s="48">
        <f>'Plantilla Datos'!D106</f>
        <v>6.1</v>
      </c>
      <c r="H101" s="48">
        <f>'Plantilla Datos'!E106</f>
        <v>7.7</v>
      </c>
      <c r="I101" s="49">
        <f>'Plantilla Datos'!F106</f>
        <v>21.9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3</v>
      </c>
      <c r="AD101" s="45">
        <f>HLOOKUP(TBL_CalcDarwin[[#This Row],[Fecha]],'Plantilla AEG ES'!$E$1:$HX$13,3,FALSE)</f>
        <v>4</v>
      </c>
      <c r="AE101" s="45">
        <f>HLOOKUP(TBL_CalcDarwin[[#This Row],[Fecha]],'Plantilla AEG ES'!$E$1:$HX$13,4,FALSE)</f>
        <v>8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10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4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15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45321.166666666431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58.835000000000001</v>
      </c>
      <c r="E102" s="34">
        <f>TBL_CalcDarwin[[#This Row],[PLOM MW TOTAL BARRA A]]+TBL_CalcDarwin[[#This Row],[PLOM MW TOTAL BARRA B]]</f>
        <v>55.334000000000003</v>
      </c>
      <c r="F102" s="34">
        <f>TBL_CalcDarwin[[#This Row],[PLOME MW TOTAL BARRA A]]+TBL_CalcDarwin[[#This Row],[PLOME MW TOTAL BARRA B]]</f>
        <v>3.5010000000000003</v>
      </c>
      <c r="G102" s="48">
        <f>'Plantilla Datos'!D107</f>
        <v>5.7</v>
      </c>
      <c r="H102" s="48">
        <f>'Plantilla Datos'!E107</f>
        <v>7.3</v>
      </c>
      <c r="I102" s="49">
        <f>'Plantilla Datos'!F107</f>
        <v>21.9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3</v>
      </c>
      <c r="AD102" s="45">
        <f>HLOOKUP(TBL_CalcDarwin[[#This Row],[Fecha]],'Plantilla AEG ES'!$E$1:$HX$13,3,FALSE)</f>
        <v>4</v>
      </c>
      <c r="AE102" s="45">
        <f>HLOOKUP(TBL_CalcDarwin[[#This Row],[Fecha]],'Plantilla AEG ES'!$E$1:$HX$13,4,FALSE)</f>
        <v>8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10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4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15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45321.208333333096</v>
      </c>
      <c r="C103" s="17">
        <f t="shared" si="10"/>
        <v>4.2083333333333286</v>
      </c>
      <c r="D103" s="34">
        <f>TBL_CalcDarwin[[#This Row],[Darwin PLOM
MW]]+TBL_CalcDarwin[[#This Row],[Darwin PLOME
MW]]</f>
        <v>48.200999999999993</v>
      </c>
      <c r="E103" s="34">
        <f>TBL_CalcDarwin[[#This Row],[PLOM MW TOTAL BARRA A]]+TBL_CalcDarwin[[#This Row],[PLOM MW TOTAL BARRA B]]</f>
        <v>44.98299999999999</v>
      </c>
      <c r="F103" s="34">
        <f>TBL_CalcDarwin[[#This Row],[PLOME MW TOTAL BARRA A]]+TBL_CalcDarwin[[#This Row],[PLOME MW TOTAL BARRA B]]</f>
        <v>3.218</v>
      </c>
      <c r="G103" s="48">
        <f>'Plantilla Datos'!D108</f>
        <v>5.5</v>
      </c>
      <c r="H103" s="48">
        <f>'Plantilla Datos'!E108</f>
        <v>7</v>
      </c>
      <c r="I103" s="49">
        <f>'Plantilla Datos'!F108</f>
        <v>21.9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3</v>
      </c>
      <c r="AD103" s="45">
        <f>HLOOKUP(TBL_CalcDarwin[[#This Row],[Fecha]],'Plantilla AEG ES'!$E$1:$HX$13,3,FALSE)</f>
        <v>4</v>
      </c>
      <c r="AE103" s="45">
        <f>HLOOKUP(TBL_CalcDarwin[[#This Row],[Fecha]],'Plantilla AEG ES'!$E$1:$HX$13,4,FALSE)</f>
        <v>8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10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4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15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45321.24999999976</v>
      </c>
      <c r="C104" s="17">
        <f t="shared" si="10"/>
        <v>4.2499999999999956</v>
      </c>
      <c r="D104" s="34">
        <f>TBL_CalcDarwin[[#This Row],[Darwin PLOM
MW]]+TBL_CalcDarwin[[#This Row],[Darwin PLOME
MW]]</f>
        <v>46.811</v>
      </c>
      <c r="E104" s="34">
        <f>TBL_CalcDarwin[[#This Row],[PLOM MW TOTAL BARRA A]]+TBL_CalcDarwin[[#This Row],[PLOM MW TOTAL BARRA B]]</f>
        <v>44.186999999999998</v>
      </c>
      <c r="F104" s="34">
        <f>TBL_CalcDarwin[[#This Row],[PLOME MW TOTAL BARRA A]]+TBL_CalcDarwin[[#This Row],[PLOME MW TOTAL BARRA B]]</f>
        <v>2.6240000000000001</v>
      </c>
      <c r="G104" s="48">
        <f>'Plantilla Datos'!D109</f>
        <v>5.3</v>
      </c>
      <c r="H104" s="48">
        <f>'Plantilla Datos'!E109</f>
        <v>6.8</v>
      </c>
      <c r="I104" s="49">
        <f>'Plantilla Datos'!F109</f>
        <v>22.5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3</v>
      </c>
      <c r="AD104" s="45">
        <f>HLOOKUP(TBL_CalcDarwin[[#This Row],[Fecha]],'Plantilla AEG ES'!$E$1:$HX$13,3,FALSE)</f>
        <v>4</v>
      </c>
      <c r="AE104" s="45">
        <f>HLOOKUP(TBL_CalcDarwin[[#This Row],[Fecha]],'Plantilla AEG ES'!$E$1:$HX$13,4,FALSE)</f>
        <v>8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10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4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15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45321.291666666424</v>
      </c>
      <c r="C105" s="17">
        <f t="shared" si="10"/>
        <v>4.2916666666666625</v>
      </c>
      <c r="D105" s="34">
        <f>TBL_CalcDarwin[[#This Row],[Darwin PLOM
MW]]+TBL_CalcDarwin[[#This Row],[Darwin PLOME
MW]]</f>
        <v>46.811</v>
      </c>
      <c r="E105" s="34">
        <f>TBL_CalcDarwin[[#This Row],[PLOM MW TOTAL BARRA A]]+TBL_CalcDarwin[[#This Row],[PLOM MW TOTAL BARRA B]]</f>
        <v>44.186999999999998</v>
      </c>
      <c r="F105" s="34">
        <f>TBL_CalcDarwin[[#This Row],[PLOME MW TOTAL BARRA A]]+TBL_CalcDarwin[[#This Row],[PLOME MW TOTAL BARRA B]]</f>
        <v>2.6240000000000001</v>
      </c>
      <c r="G105" s="48">
        <f>'Plantilla Datos'!D110</f>
        <v>5.2</v>
      </c>
      <c r="H105" s="48">
        <f>'Plantilla Datos'!E110</f>
        <v>6.6</v>
      </c>
      <c r="I105" s="49">
        <f>'Plantilla Datos'!F110</f>
        <v>22.5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3</v>
      </c>
      <c r="AD105" s="45">
        <f>HLOOKUP(TBL_CalcDarwin[[#This Row],[Fecha]],'Plantilla AEG ES'!$E$1:$HX$13,3,FALSE)</f>
        <v>4</v>
      </c>
      <c r="AE105" s="45">
        <f>HLOOKUP(TBL_CalcDarwin[[#This Row],[Fecha]],'Plantilla AEG ES'!$E$1:$HX$13,4,FALSE)</f>
        <v>8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10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4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15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45321.333333333088</v>
      </c>
      <c r="C106" s="17">
        <f t="shared" si="10"/>
        <v>4.3333333333333295</v>
      </c>
      <c r="D106" s="34">
        <f>TBL_CalcDarwin[[#This Row],[Darwin PLOM
MW]]+TBL_CalcDarwin[[#This Row],[Darwin PLOME
MW]]</f>
        <v>58.835000000000001</v>
      </c>
      <c r="E106" s="34">
        <f>TBL_CalcDarwin[[#This Row],[PLOM MW TOTAL BARRA A]]+TBL_CalcDarwin[[#This Row],[PLOM MW TOTAL BARRA B]]</f>
        <v>55.334000000000003</v>
      </c>
      <c r="F106" s="34">
        <f>TBL_CalcDarwin[[#This Row],[PLOME MW TOTAL BARRA A]]+TBL_CalcDarwin[[#This Row],[PLOME MW TOTAL BARRA B]]</f>
        <v>3.5010000000000003</v>
      </c>
      <c r="G106" s="48">
        <f>'Plantilla Datos'!D111</f>
        <v>5.9</v>
      </c>
      <c r="H106" s="48">
        <f>'Plantilla Datos'!E111</f>
        <v>7.5</v>
      </c>
      <c r="I106" s="49">
        <f>'Plantilla Datos'!F111</f>
        <v>23.2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3</v>
      </c>
      <c r="AD106" s="45">
        <f>HLOOKUP(TBL_CalcDarwin[[#This Row],[Fecha]],'Plantilla AEG ES'!$E$1:$HX$13,3,FALSE)</f>
        <v>4</v>
      </c>
      <c r="AE106" s="45">
        <f>HLOOKUP(TBL_CalcDarwin[[#This Row],[Fecha]],'Plantilla AEG ES'!$E$1:$HX$13,4,FALSE)</f>
        <v>8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10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4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15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45321.374999999753</v>
      </c>
      <c r="C107" s="17">
        <f t="shared" si="10"/>
        <v>4.3749999999999964</v>
      </c>
      <c r="D107" s="34">
        <f>TBL_CalcDarwin[[#This Row],[Darwin PLOM
MW]]+TBL_CalcDarwin[[#This Row],[Darwin PLOME
MW]]</f>
        <v>87.924999999999997</v>
      </c>
      <c r="E107" s="34">
        <f>TBL_CalcDarwin[[#This Row],[PLOM MW TOTAL BARRA A]]+TBL_CalcDarwin[[#This Row],[PLOM MW TOTAL BARRA B]]</f>
        <v>82.149000000000001</v>
      </c>
      <c r="F107" s="34">
        <f>TBL_CalcDarwin[[#This Row],[PLOME MW TOTAL BARRA A]]+TBL_CalcDarwin[[#This Row],[PLOME MW TOTAL BARRA B]]</f>
        <v>5.7759999999999998</v>
      </c>
      <c r="G107" s="48">
        <f>'Plantilla Datos'!D112</f>
        <v>6.6</v>
      </c>
      <c r="H107" s="48">
        <f>'Plantilla Datos'!E112</f>
        <v>8.4</v>
      </c>
      <c r="I107" s="49">
        <f>'Plantilla Datos'!F112</f>
        <v>23.9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3</v>
      </c>
      <c r="AD107" s="45">
        <f>HLOOKUP(TBL_CalcDarwin[[#This Row],[Fecha]],'Plantilla AEG ES'!$E$1:$HX$13,3,FALSE)</f>
        <v>4</v>
      </c>
      <c r="AE107" s="45">
        <f>HLOOKUP(TBL_CalcDarwin[[#This Row],[Fecha]],'Plantilla AEG ES'!$E$1:$HX$13,4,FALSE)</f>
        <v>8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10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4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15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34.734000000000002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45321.416666666417</v>
      </c>
      <c r="C108" s="17">
        <f t="shared" si="10"/>
        <v>4.4166666666666634</v>
      </c>
      <c r="D108" s="34">
        <f>TBL_CalcDarwin[[#This Row],[Darwin PLOM
MW]]+TBL_CalcDarwin[[#This Row],[Darwin PLOME
MW]]</f>
        <v>114.797</v>
      </c>
      <c r="E108" s="34">
        <f>TBL_CalcDarwin[[#This Row],[PLOM MW TOTAL BARRA A]]+TBL_CalcDarwin[[#This Row],[PLOM MW TOTAL BARRA B]]</f>
        <v>107.59699999999999</v>
      </c>
      <c r="F108" s="34">
        <f>TBL_CalcDarwin[[#This Row],[PLOME MW TOTAL BARRA A]]+TBL_CalcDarwin[[#This Row],[PLOME MW TOTAL BARRA B]]</f>
        <v>7.1999999999999993</v>
      </c>
      <c r="G108" s="48">
        <f>'Plantilla Datos'!D113</f>
        <v>7.4</v>
      </c>
      <c r="H108" s="48">
        <f>'Plantilla Datos'!E113</f>
        <v>9.3000000000000007</v>
      </c>
      <c r="I108" s="49">
        <f>'Plantilla Datos'!F113</f>
        <v>24.6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3</v>
      </c>
      <c r="AD108" s="45">
        <f>HLOOKUP(TBL_CalcDarwin[[#This Row],[Fecha]],'Plantilla AEG ES'!$E$1:$HX$13,3,FALSE)</f>
        <v>4</v>
      </c>
      <c r="AE108" s="45">
        <f>HLOOKUP(TBL_CalcDarwin[[#This Row],[Fecha]],'Plantilla AEG ES'!$E$1:$HX$13,4,FALSE)</f>
        <v>8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10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4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15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45.162999999999997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45321.458333333081</v>
      </c>
      <c r="C109" s="17">
        <f t="shared" si="10"/>
        <v>4.4583333333333304</v>
      </c>
      <c r="D109" s="34">
        <f>TBL_CalcDarwin[[#This Row],[Darwin PLOM
MW]]+TBL_CalcDarwin[[#This Row],[Darwin PLOME
MW]]</f>
        <v>139.01299999999998</v>
      </c>
      <c r="E109" s="34">
        <f>TBL_CalcDarwin[[#This Row],[PLOM MW TOTAL BARRA A]]+TBL_CalcDarwin[[#This Row],[PLOM MW TOTAL BARRA B]]</f>
        <v>129.71299999999997</v>
      </c>
      <c r="F109" s="34">
        <f>TBL_CalcDarwin[[#This Row],[PLOME MW TOTAL BARRA A]]+TBL_CalcDarwin[[#This Row],[PLOME MW TOTAL BARRA B]]</f>
        <v>9.3000000000000007</v>
      </c>
      <c r="G109" s="48">
        <f>'Plantilla Datos'!D114</f>
        <v>8</v>
      </c>
      <c r="H109" s="48">
        <f>'Plantilla Datos'!E114</f>
        <v>10</v>
      </c>
      <c r="I109" s="49">
        <f>'Plantilla Datos'!F114</f>
        <v>24.8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3</v>
      </c>
      <c r="AD109" s="45">
        <f>HLOOKUP(TBL_CalcDarwin[[#This Row],[Fecha]],'Plantilla AEG ES'!$E$1:$HX$13,3,FALSE)</f>
        <v>4</v>
      </c>
      <c r="AE109" s="45">
        <f>HLOOKUP(TBL_CalcDarwin[[#This Row],[Fecha]],'Plantilla AEG ES'!$E$1:$HX$13,4,FALSE)</f>
        <v>9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10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4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16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57.953999999999994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45321.499999999745</v>
      </c>
      <c r="C110" s="17">
        <f t="shared" si="10"/>
        <v>4.4999999999999973</v>
      </c>
      <c r="D110" s="34">
        <f>TBL_CalcDarwin[[#This Row],[Darwin PLOM
MW]]+TBL_CalcDarwin[[#This Row],[Darwin PLOME
MW]]</f>
        <v>159.85799999999998</v>
      </c>
      <c r="E110" s="34">
        <f>TBL_CalcDarwin[[#This Row],[PLOM MW TOTAL BARRA A]]+TBL_CalcDarwin[[#This Row],[PLOM MW TOTAL BARRA B]]</f>
        <v>148.78899999999999</v>
      </c>
      <c r="F110" s="34">
        <f>TBL_CalcDarwin[[#This Row],[PLOME MW TOTAL BARRA A]]+TBL_CalcDarwin[[#This Row],[PLOME MW TOTAL BARRA B]]</f>
        <v>11.068999999999999</v>
      </c>
      <c r="G110" s="48">
        <f>'Plantilla Datos'!D115</f>
        <v>8.6</v>
      </c>
      <c r="H110" s="48">
        <f>'Plantilla Datos'!E115</f>
        <v>10.7</v>
      </c>
      <c r="I110" s="49">
        <f>'Plantilla Datos'!F115</f>
        <v>24.9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3</v>
      </c>
      <c r="AD110" s="45">
        <f>HLOOKUP(TBL_CalcDarwin[[#This Row],[Fecha]],'Plantilla AEG ES'!$E$1:$HX$13,3,FALSE)</f>
        <v>4</v>
      </c>
      <c r="AE110" s="45">
        <f>HLOOKUP(TBL_CalcDarwin[[#This Row],[Fecha]],'Plantilla AEG ES'!$E$1:$HX$13,4,FALSE)</f>
        <v>9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10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4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16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66.712999999999994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82.076000000000008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45321.54166666641</v>
      </c>
      <c r="C111" s="17">
        <f t="shared" si="10"/>
        <v>4.5416666666666643</v>
      </c>
      <c r="D111" s="34">
        <f>TBL_CalcDarwin[[#This Row],[Darwin PLOM
MW]]+TBL_CalcDarwin[[#This Row],[Darwin PLOME
MW]]</f>
        <v>167.14500000000001</v>
      </c>
      <c r="E111" s="34">
        <f>TBL_CalcDarwin[[#This Row],[PLOM MW TOTAL BARRA A]]+TBL_CalcDarwin[[#This Row],[PLOM MW TOTAL BARRA B]]</f>
        <v>154.227</v>
      </c>
      <c r="F111" s="34">
        <f>TBL_CalcDarwin[[#This Row],[PLOME MW TOTAL BARRA A]]+TBL_CalcDarwin[[#This Row],[PLOME MW TOTAL BARRA B]]</f>
        <v>12.917999999999999</v>
      </c>
      <c r="G111" s="48">
        <f>'Plantilla Datos'!D116</f>
        <v>9.1999999999999993</v>
      </c>
      <c r="H111" s="48">
        <f>'Plantilla Datos'!E116</f>
        <v>11.4</v>
      </c>
      <c r="I111" s="49">
        <f>'Plantilla Datos'!F116</f>
        <v>24.9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4.9020000000000001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3</v>
      </c>
      <c r="AD111" s="45">
        <f>HLOOKUP(TBL_CalcDarwin[[#This Row],[Fecha]],'Plantilla AEG ES'!$E$1:$HX$13,3,FALSE)</f>
        <v>4</v>
      </c>
      <c r="AE111" s="45">
        <f>HLOOKUP(TBL_CalcDarwin[[#This Row],[Fecha]],'Plantilla AEG ES'!$E$1:$HX$13,4,FALSE)</f>
        <v>9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10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4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16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69.888000000000005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84.338999999999999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45321.583333333074</v>
      </c>
      <c r="C112" s="17">
        <f t="shared" si="10"/>
        <v>4.5833333333333313</v>
      </c>
      <c r="D112" s="34">
        <f>TBL_CalcDarwin[[#This Row],[Darwin PLOM
MW]]+TBL_CalcDarwin[[#This Row],[Darwin PLOME
MW]]</f>
        <v>173.81199999999998</v>
      </c>
      <c r="E112" s="34">
        <f>TBL_CalcDarwin[[#This Row],[PLOM MW TOTAL BARRA A]]+TBL_CalcDarwin[[#This Row],[PLOM MW TOTAL BARRA B]]</f>
        <v>159.05099999999999</v>
      </c>
      <c r="F112" s="34">
        <f>TBL_CalcDarwin[[#This Row],[PLOME MW TOTAL BARRA A]]+TBL_CalcDarwin[[#This Row],[PLOME MW TOTAL BARRA B]]</f>
        <v>14.760999999999999</v>
      </c>
      <c r="G112" s="48">
        <f>'Plantilla Datos'!D117</f>
        <v>9.6</v>
      </c>
      <c r="H112" s="48">
        <f>'Plantilla Datos'!E117</f>
        <v>11.9</v>
      </c>
      <c r="I112" s="49">
        <f>'Plantilla Datos'!F117</f>
        <v>24.4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3</v>
      </c>
      <c r="AD112" s="45">
        <f>HLOOKUP(TBL_CalcDarwin[[#This Row],[Fecha]],'Plantilla AEG ES'!$E$1:$HX$13,3,FALSE)</f>
        <v>4</v>
      </c>
      <c r="AE112" s="45">
        <f>HLOOKUP(TBL_CalcDarwin[[#This Row],[Fecha]],'Plantilla AEG ES'!$E$1:$HX$13,4,FALSE)</f>
        <v>9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10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4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16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72.957999999999998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86.092999999999989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45321.624999999738</v>
      </c>
      <c r="C113" s="17">
        <f t="shared" si="10"/>
        <v>4.6249999999999982</v>
      </c>
      <c r="D113" s="34">
        <f>TBL_CalcDarwin[[#This Row],[Darwin PLOM
MW]]+TBL_CalcDarwin[[#This Row],[Darwin PLOME
MW]]</f>
        <v>179.36999999999998</v>
      </c>
      <c r="E113" s="34">
        <f>TBL_CalcDarwin[[#This Row],[PLOM MW TOTAL BARRA A]]+TBL_CalcDarwin[[#This Row],[PLOM MW TOTAL BARRA B]]</f>
        <v>162.92399999999998</v>
      </c>
      <c r="F113" s="34">
        <f>TBL_CalcDarwin[[#This Row],[PLOME MW TOTAL BARRA A]]+TBL_CalcDarwin[[#This Row],[PLOME MW TOTAL BARRA B]]</f>
        <v>16.445999999999998</v>
      </c>
      <c r="G113" s="48">
        <f>'Plantilla Datos'!D118</f>
        <v>10</v>
      </c>
      <c r="H113" s="48">
        <f>'Plantilla Datos'!E118</f>
        <v>12.5</v>
      </c>
      <c r="I113" s="49">
        <f>'Plantilla Datos'!F118</f>
        <v>24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3</v>
      </c>
      <c r="AD113" s="45">
        <f>HLOOKUP(TBL_CalcDarwin[[#This Row],[Fecha]],'Plantilla AEG ES'!$E$1:$HX$13,3,FALSE)</f>
        <v>4</v>
      </c>
      <c r="AE113" s="45">
        <f>HLOOKUP(TBL_CalcDarwin[[#This Row],[Fecha]],'Plantilla AEG ES'!$E$1:$HX$13,4,FALSE)</f>
        <v>9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10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4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16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75.486000000000004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87.437999999999988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12.603999999999999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45321.666666666402</v>
      </c>
      <c r="C114" s="17">
        <f t="shared" si="10"/>
        <v>4.6666666666666652</v>
      </c>
      <c r="D114" s="34">
        <f>TBL_CalcDarwin[[#This Row],[Darwin PLOM
MW]]+TBL_CalcDarwin[[#This Row],[Darwin PLOME
MW]]</f>
        <v>179.61799999999999</v>
      </c>
      <c r="E114" s="34">
        <f>TBL_CalcDarwin[[#This Row],[PLOM MW TOTAL BARRA A]]+TBL_CalcDarwin[[#This Row],[PLOM MW TOTAL BARRA B]]</f>
        <v>163.16399999999999</v>
      </c>
      <c r="F114" s="34">
        <f>TBL_CalcDarwin[[#This Row],[PLOME MW TOTAL BARRA A]]+TBL_CalcDarwin[[#This Row],[PLOME MW TOTAL BARRA B]]</f>
        <v>16.454000000000001</v>
      </c>
      <c r="G114" s="48">
        <f>'Plantilla Datos'!D119</f>
        <v>10.5</v>
      </c>
      <c r="H114" s="48">
        <f>'Plantilla Datos'!E119</f>
        <v>13</v>
      </c>
      <c r="I114" s="49">
        <f>'Plantilla Datos'!F119</f>
        <v>23.6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3</v>
      </c>
      <c r="AD114" s="45">
        <f>HLOOKUP(TBL_CalcDarwin[[#This Row],[Fecha]],'Plantilla AEG ES'!$E$1:$HX$13,3,FALSE)</f>
        <v>4</v>
      </c>
      <c r="AE114" s="45">
        <f>HLOOKUP(TBL_CalcDarwin[[#This Row],[Fecha]],'Plantilla AEG ES'!$E$1:$HX$13,4,FALSE)</f>
        <v>9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10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4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16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87.573999999999998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12.612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45321.708333333067</v>
      </c>
      <c r="C115" s="17">
        <f t="shared" si="10"/>
        <v>4.7083333333333321</v>
      </c>
      <c r="D115" s="34">
        <f>TBL_CalcDarwin[[#This Row],[Darwin PLOM
MW]]+TBL_CalcDarwin[[#This Row],[Darwin PLOME
MW]]</f>
        <v>174.45600000000002</v>
      </c>
      <c r="E115" s="34">
        <f>TBL_CalcDarwin[[#This Row],[PLOM MW TOTAL BARRA A]]+TBL_CalcDarwin[[#This Row],[PLOM MW TOTAL BARRA B]]</f>
        <v>159.69500000000002</v>
      </c>
      <c r="F115" s="34">
        <f>TBL_CalcDarwin[[#This Row],[PLOME MW TOTAL BARRA A]]+TBL_CalcDarwin[[#This Row],[PLOME MW TOTAL BARRA B]]</f>
        <v>14.760999999999999</v>
      </c>
      <c r="G115" s="48">
        <f>'Plantilla Datos'!D120</f>
        <v>9.5</v>
      </c>
      <c r="H115" s="48">
        <f>'Plantilla Datos'!E120</f>
        <v>11.8</v>
      </c>
      <c r="I115" s="49">
        <f>'Plantilla Datos'!F120</f>
        <v>23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3</v>
      </c>
      <c r="AD115" s="45">
        <f>HLOOKUP(TBL_CalcDarwin[[#This Row],[Fecha]],'Plantilla AEG ES'!$E$1:$HX$13,3,FALSE)</f>
        <v>4</v>
      </c>
      <c r="AE115" s="45">
        <f>HLOOKUP(TBL_CalcDarwin[[#This Row],[Fecha]],'Plantilla AEG ES'!$E$1:$HX$13,4,FALSE)</f>
        <v>9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10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4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16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73.210000000000008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86.485000000000014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45321.749999999731</v>
      </c>
      <c r="C116" s="17">
        <f t="shared" si="10"/>
        <v>4.7499999999999991</v>
      </c>
      <c r="D116" s="34">
        <f>TBL_CalcDarwin[[#This Row],[Darwin PLOM
MW]]+TBL_CalcDarwin[[#This Row],[Darwin PLOME
MW]]</f>
        <v>160.84599999999998</v>
      </c>
      <c r="E116" s="34">
        <f>TBL_CalcDarwin[[#This Row],[PLOM MW TOTAL BARRA A]]+TBL_CalcDarwin[[#This Row],[PLOM MW TOTAL BARRA B]]</f>
        <v>149.77699999999999</v>
      </c>
      <c r="F116" s="34">
        <f>TBL_CalcDarwin[[#This Row],[PLOME MW TOTAL BARRA A]]+TBL_CalcDarwin[[#This Row],[PLOME MW TOTAL BARRA B]]</f>
        <v>11.068999999999999</v>
      </c>
      <c r="G116" s="48">
        <f>'Plantilla Datos'!D121</f>
        <v>8.5</v>
      </c>
      <c r="H116" s="48">
        <f>'Plantilla Datos'!E121</f>
        <v>10.6</v>
      </c>
      <c r="I116" s="49">
        <f>'Plantilla Datos'!F121</f>
        <v>22.3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3</v>
      </c>
      <c r="AD116" s="45">
        <f>HLOOKUP(TBL_CalcDarwin[[#This Row],[Fecha]],'Plantilla AEG ES'!$E$1:$HX$13,3,FALSE)</f>
        <v>4</v>
      </c>
      <c r="AE116" s="45">
        <f>HLOOKUP(TBL_CalcDarwin[[#This Row],[Fecha]],'Plantilla AEG ES'!$E$1:$HX$13,4,FALSE)</f>
        <v>9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10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4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16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67.180999999999997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82.596000000000004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45321.791666666395</v>
      </c>
      <c r="C117" s="17">
        <f t="shared" si="10"/>
        <v>4.7916666666666661</v>
      </c>
      <c r="D117" s="34">
        <f>TBL_CalcDarwin[[#This Row],[Darwin PLOM
MW]]+TBL_CalcDarwin[[#This Row],[Darwin PLOME
MW]]</f>
        <v>139.01299999999998</v>
      </c>
      <c r="E117" s="34">
        <f>TBL_CalcDarwin[[#This Row],[PLOM MW TOTAL BARRA A]]+TBL_CalcDarwin[[#This Row],[PLOM MW TOTAL BARRA B]]</f>
        <v>129.71299999999997</v>
      </c>
      <c r="F117" s="34">
        <f>TBL_CalcDarwin[[#This Row],[PLOME MW TOTAL BARRA A]]+TBL_CalcDarwin[[#This Row],[PLOME MW TOTAL BARRA B]]</f>
        <v>9.3000000000000007</v>
      </c>
      <c r="G117" s="48">
        <f>'Plantilla Datos'!D122</f>
        <v>7.5</v>
      </c>
      <c r="H117" s="48">
        <f>'Plantilla Datos'!E122</f>
        <v>10</v>
      </c>
      <c r="I117" s="49">
        <f>'Plantilla Datos'!F122</f>
        <v>21.5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3</v>
      </c>
      <c r="AD117" s="45">
        <f>HLOOKUP(TBL_CalcDarwin[[#This Row],[Fecha]],'Plantilla AEG ES'!$E$1:$HX$13,3,FALSE)</f>
        <v>4</v>
      </c>
      <c r="AE117" s="45">
        <f>HLOOKUP(TBL_CalcDarwin[[#This Row],[Fecha]],'Plantilla AEG ES'!$E$1:$HX$13,4,FALSE)</f>
        <v>9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10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4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16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57.953999999999994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45321.833333333059</v>
      </c>
      <c r="C118" s="17">
        <f t="shared" si="10"/>
        <v>4.833333333333333</v>
      </c>
      <c r="D118" s="34">
        <f>TBL_CalcDarwin[[#This Row],[Darwin PLOM
MW]]+TBL_CalcDarwin[[#This Row],[Darwin PLOME
MW]]</f>
        <v>118.639</v>
      </c>
      <c r="E118" s="34">
        <f>TBL_CalcDarwin[[#This Row],[PLOM MW TOTAL BARRA A]]+TBL_CalcDarwin[[#This Row],[PLOM MW TOTAL BARRA B]]</f>
        <v>111.43899999999999</v>
      </c>
      <c r="F118" s="34">
        <f>TBL_CalcDarwin[[#This Row],[PLOME MW TOTAL BARRA A]]+TBL_CalcDarwin[[#This Row],[PLOME MW TOTAL BARRA B]]</f>
        <v>7.1999999999999993</v>
      </c>
      <c r="G118" s="48">
        <f>'Plantilla Datos'!D123</f>
        <v>7</v>
      </c>
      <c r="H118" s="48">
        <f>'Plantilla Datos'!E123</f>
        <v>9.3000000000000007</v>
      </c>
      <c r="I118" s="49">
        <f>'Plantilla Datos'!F123</f>
        <v>21.2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3</v>
      </c>
      <c r="AD118" s="45">
        <f>HLOOKUP(TBL_CalcDarwin[[#This Row],[Fecha]],'Plantilla AEG ES'!$E$1:$HX$13,3,FALSE)</f>
        <v>4</v>
      </c>
      <c r="AE118" s="45">
        <f>HLOOKUP(TBL_CalcDarwin[[#This Row],[Fecha]],'Plantilla AEG ES'!$E$1:$HX$13,4,FALSE)</f>
        <v>9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10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4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16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45321.874999999724</v>
      </c>
      <c r="C119" s="17">
        <f>C118+TIME(1,0,0)</f>
        <v>4.875</v>
      </c>
      <c r="D119" s="34">
        <f>TBL_CalcDarwin[[#This Row],[Darwin PLOM
MW]]+TBL_CalcDarwin[[#This Row],[Darwin PLOME
MW]]</f>
        <v>101.983</v>
      </c>
      <c r="E119" s="34">
        <f>TBL_CalcDarwin[[#This Row],[PLOM MW TOTAL BARRA A]]+TBL_CalcDarwin[[#This Row],[PLOM MW TOTAL BARRA B]]</f>
        <v>96.207000000000008</v>
      </c>
      <c r="F119" s="34">
        <f>TBL_CalcDarwin[[#This Row],[PLOME MW TOTAL BARRA A]]+TBL_CalcDarwin[[#This Row],[PLOME MW TOTAL BARRA B]]</f>
        <v>5.7759999999999998</v>
      </c>
      <c r="G119" s="48">
        <f>'Plantilla Datos'!D124</f>
        <v>6.6</v>
      </c>
      <c r="H119" s="48">
        <f>'Plantilla Datos'!E124</f>
        <v>8.6999999999999993</v>
      </c>
      <c r="I119" s="49">
        <f>'Plantilla Datos'!F124</f>
        <v>21.1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3</v>
      </c>
      <c r="AD119" s="45">
        <f>HLOOKUP(TBL_CalcDarwin[[#This Row],[Fecha]],'Plantilla AEG ES'!$E$1:$HX$13,3,FALSE)</f>
        <v>4</v>
      </c>
      <c r="AE119" s="45">
        <f>HLOOKUP(TBL_CalcDarwin[[#This Row],[Fecha]],'Plantilla AEG ES'!$E$1:$HX$13,4,FALSE)</f>
        <v>9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10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4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16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45321.916666666388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88.822000000000003</v>
      </c>
      <c r="E120" s="34">
        <f>TBL_CalcDarwin[[#This Row],[PLOM MW TOTAL BARRA A]]+TBL_CalcDarwin[[#This Row],[PLOM MW TOTAL BARRA B]]</f>
        <v>83.89500000000001</v>
      </c>
      <c r="F120" s="34">
        <f>TBL_CalcDarwin[[#This Row],[PLOME MW TOTAL BARRA A]]+TBL_CalcDarwin[[#This Row],[PLOME MW TOTAL BARRA B]]</f>
        <v>4.9269999999999996</v>
      </c>
      <c r="G120" s="48">
        <f>'Plantilla Datos'!D125</f>
        <v>6.2</v>
      </c>
      <c r="H120" s="48">
        <f>'Plantilla Datos'!E125</f>
        <v>8.3000000000000007</v>
      </c>
      <c r="I120" s="49">
        <f>'Plantilla Datos'!F125</f>
        <v>21.1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3</v>
      </c>
      <c r="AD120" s="45">
        <f>HLOOKUP(TBL_CalcDarwin[[#This Row],[Fecha]],'Plantilla AEG ES'!$E$1:$HX$13,3,FALSE)</f>
        <v>4</v>
      </c>
      <c r="AE120" s="45">
        <f>HLOOKUP(TBL_CalcDarwin[[#This Row],[Fecha]],'Plantilla AEG ES'!$E$1:$HX$13,4,FALSE)</f>
        <v>9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10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4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16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45321.958333333052</v>
      </c>
      <c r="C121" s="17">
        <f t="shared" si="11"/>
        <v>4.9583333333333339</v>
      </c>
      <c r="D121" s="34">
        <f>TBL_CalcDarwin[[#This Row],[Darwin PLOM
MW]]+TBL_CalcDarwin[[#This Row],[Darwin PLOME
MW]]</f>
        <v>75.019000000000005</v>
      </c>
      <c r="E121" s="34">
        <f>TBL_CalcDarwin[[#This Row],[PLOM MW TOTAL BARRA A]]+TBL_CalcDarwin[[#This Row],[PLOM MW TOTAL BARRA B]]</f>
        <v>70.472999999999999</v>
      </c>
      <c r="F121" s="34">
        <f>TBL_CalcDarwin[[#This Row],[PLOME MW TOTAL BARRA A]]+TBL_CalcDarwin[[#This Row],[PLOME MW TOTAL BARRA B]]</f>
        <v>4.5459999999999994</v>
      </c>
      <c r="G121" s="48">
        <f>'Plantilla Datos'!D126</f>
        <v>5.8</v>
      </c>
      <c r="H121" s="48">
        <f>'Plantilla Datos'!E126</f>
        <v>7.8</v>
      </c>
      <c r="I121" s="49">
        <f>'Plantilla Datos'!F126</f>
        <v>21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3</v>
      </c>
      <c r="AD121" s="45">
        <f>HLOOKUP(TBL_CalcDarwin[[#This Row],[Fecha]],'Plantilla AEG ES'!$E$1:$HX$13,3,FALSE)</f>
        <v>4</v>
      </c>
      <c r="AE121" s="45">
        <f>HLOOKUP(TBL_CalcDarwin[[#This Row],[Fecha]],'Plantilla AEG ES'!$E$1:$HX$13,4,FALSE)</f>
        <v>9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10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4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16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45321.999999999716</v>
      </c>
      <c r="C122" s="17">
        <f t="shared" si="11"/>
        <v>5.0000000000000009</v>
      </c>
      <c r="D122" s="34">
        <f>TBL_CalcDarwin[[#This Row],[Darwin PLOM
MW]]+TBL_CalcDarwin[[#This Row],[Darwin PLOME
MW]]</f>
        <v>58.835000000000001</v>
      </c>
      <c r="E122" s="34">
        <f>TBL_CalcDarwin[[#This Row],[PLOM MW TOTAL BARRA A]]+TBL_CalcDarwin[[#This Row],[PLOM MW TOTAL BARRA B]]</f>
        <v>55.334000000000003</v>
      </c>
      <c r="F122" s="34">
        <f>TBL_CalcDarwin[[#This Row],[PLOME MW TOTAL BARRA A]]+TBL_CalcDarwin[[#This Row],[PLOME MW TOTAL BARRA B]]</f>
        <v>3.5010000000000003</v>
      </c>
      <c r="G122" s="48">
        <f>'Plantilla Datos'!D127</f>
        <v>5.3</v>
      </c>
      <c r="H122" s="48">
        <f>'Plantilla Datos'!E127</f>
        <v>7.4</v>
      </c>
      <c r="I122" s="49">
        <f>'Plantilla Datos'!F127</f>
        <v>21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3</v>
      </c>
      <c r="AD122" s="45">
        <f>HLOOKUP(TBL_CalcDarwin[[#This Row],[Fecha]],'Plantilla AEG ES'!$E$1:$HX$13,3,FALSE)</f>
        <v>4</v>
      </c>
      <c r="AE122" s="45">
        <f>HLOOKUP(TBL_CalcDarwin[[#This Row],[Fecha]],'Plantilla AEG ES'!$E$1:$HX$13,4,FALSE)</f>
        <v>8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10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4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15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45322.04166666638</v>
      </c>
      <c r="C123" s="17">
        <f t="shared" si="11"/>
        <v>5.0416666666666679</v>
      </c>
      <c r="D123" s="34">
        <f>TBL_CalcDarwin[[#This Row],[Darwin PLOM
MW]]+TBL_CalcDarwin[[#This Row],[Darwin PLOME
MW]]</f>
        <v>46.811</v>
      </c>
      <c r="E123" s="34">
        <f>TBL_CalcDarwin[[#This Row],[PLOM MW TOTAL BARRA A]]+TBL_CalcDarwin[[#This Row],[PLOM MW TOTAL BARRA B]]</f>
        <v>44.186999999999998</v>
      </c>
      <c r="F123" s="34">
        <f>TBL_CalcDarwin[[#This Row],[PLOME MW TOTAL BARRA A]]+TBL_CalcDarwin[[#This Row],[PLOME MW TOTAL BARRA B]]</f>
        <v>2.6240000000000001</v>
      </c>
      <c r="G123" s="48">
        <f>'Plantilla Datos'!D128</f>
        <v>4.9000000000000004</v>
      </c>
      <c r="H123" s="48">
        <f>'Plantilla Datos'!E128</f>
        <v>6.9</v>
      </c>
      <c r="I123" s="49">
        <f>'Plantilla Datos'!F128</f>
        <v>20.9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3</v>
      </c>
      <c r="AD123" s="45">
        <f>HLOOKUP(TBL_CalcDarwin[[#This Row],[Fecha]],'Plantilla AEG ES'!$E$1:$HX$13,3,FALSE)</f>
        <v>4</v>
      </c>
      <c r="AE123" s="45">
        <f>HLOOKUP(TBL_CalcDarwin[[#This Row],[Fecha]],'Plantilla AEG ES'!$E$1:$HX$13,4,FALSE)</f>
        <v>8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10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4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15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45322.083333333045</v>
      </c>
      <c r="C124" s="17">
        <f t="shared" si="11"/>
        <v>5.0833333333333348</v>
      </c>
      <c r="D124" s="34">
        <f>TBL_CalcDarwin[[#This Row],[Darwin PLOM
MW]]+TBL_CalcDarwin[[#This Row],[Darwin PLOME
MW]]</f>
        <v>36.470999999999997</v>
      </c>
      <c r="E124" s="34">
        <f>TBL_CalcDarwin[[#This Row],[PLOM MW TOTAL BARRA A]]+TBL_CalcDarwin[[#This Row],[PLOM MW TOTAL BARRA B]]</f>
        <v>34.58</v>
      </c>
      <c r="F124" s="34">
        <f>TBL_CalcDarwin[[#This Row],[PLOME MW TOTAL BARRA A]]+TBL_CalcDarwin[[#This Row],[PLOME MW TOTAL BARRA B]]</f>
        <v>1.891</v>
      </c>
      <c r="G124" s="48">
        <f>'Plantilla Datos'!D129</f>
        <v>4.5</v>
      </c>
      <c r="H124" s="48">
        <f>'Plantilla Datos'!E129</f>
        <v>6.1</v>
      </c>
      <c r="I124" s="49">
        <f>'Plantilla Datos'!F129</f>
        <v>21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3</v>
      </c>
      <c r="AD124" s="45">
        <f>HLOOKUP(TBL_CalcDarwin[[#This Row],[Fecha]],'Plantilla AEG ES'!$E$1:$HX$13,3,FALSE)</f>
        <v>4</v>
      </c>
      <c r="AE124" s="45">
        <f>HLOOKUP(TBL_CalcDarwin[[#This Row],[Fecha]],'Plantilla AEG ES'!$E$1:$HX$13,4,FALSE)</f>
        <v>8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10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4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15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45322.124999999709</v>
      </c>
      <c r="C125" s="17">
        <f>C124+TIME(1,0,0)</f>
        <v>5.1250000000000018</v>
      </c>
      <c r="D125" s="34">
        <f>TBL_CalcDarwin[[#This Row],[Darwin PLOM
MW]]+TBL_CalcDarwin[[#This Row],[Darwin PLOME
MW]]</f>
        <v>22.446999999999999</v>
      </c>
      <c r="E125" s="34">
        <f>TBL_CalcDarwin[[#This Row],[PLOM MW TOTAL BARRA A]]+TBL_CalcDarwin[[#This Row],[PLOM MW TOTAL BARRA B]]</f>
        <v>21.167999999999999</v>
      </c>
      <c r="F125" s="34">
        <f>TBL_CalcDarwin[[#This Row],[PLOME MW TOTAL BARRA A]]+TBL_CalcDarwin[[#This Row],[PLOME MW TOTAL BARRA B]]</f>
        <v>1.2790000000000001</v>
      </c>
      <c r="G125" s="48">
        <f>'Plantilla Datos'!D130</f>
        <v>4</v>
      </c>
      <c r="H125" s="48">
        <f>'Plantilla Datos'!E130</f>
        <v>5.3</v>
      </c>
      <c r="I125" s="49">
        <f>'Plantilla Datos'!F130</f>
        <v>21.2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3</v>
      </c>
      <c r="AD125" s="45">
        <f>HLOOKUP(TBL_CalcDarwin[[#This Row],[Fecha]],'Plantilla AEG ES'!$E$1:$HX$13,3,FALSE)</f>
        <v>4</v>
      </c>
      <c r="AE125" s="45">
        <f>HLOOKUP(TBL_CalcDarwin[[#This Row],[Fecha]],'Plantilla AEG ES'!$E$1:$HX$13,4,FALSE)</f>
        <v>8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10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4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15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45322.166666666373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15.963000000000001</v>
      </c>
      <c r="E126" s="34">
        <f>TBL_CalcDarwin[[#This Row],[PLOM MW TOTAL BARRA A]]+TBL_CalcDarwin[[#This Row],[PLOM MW TOTAL BARRA B]]</f>
        <v>15.191000000000001</v>
      </c>
      <c r="F126" s="34">
        <f>TBL_CalcDarwin[[#This Row],[PLOME MW TOTAL BARRA A]]+TBL_CalcDarwin[[#This Row],[PLOME MW TOTAL BARRA B]]</f>
        <v>0.77200000000000002</v>
      </c>
      <c r="G126" s="48">
        <f>'Plantilla Datos'!D131</f>
        <v>3.6</v>
      </c>
      <c r="H126" s="48">
        <f>'Plantilla Datos'!E131</f>
        <v>4.7</v>
      </c>
      <c r="I126" s="49">
        <f>'Plantilla Datos'!F131</f>
        <v>21.3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3</v>
      </c>
      <c r="AD126" s="45">
        <f>HLOOKUP(TBL_CalcDarwin[[#This Row],[Fecha]],'Plantilla AEG ES'!$E$1:$HX$13,3,FALSE)</f>
        <v>4</v>
      </c>
      <c r="AE126" s="45">
        <f>HLOOKUP(TBL_CalcDarwin[[#This Row],[Fecha]],'Plantilla AEG ES'!$E$1:$HX$13,4,FALSE)</f>
        <v>8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10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4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15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45322.208333333037</v>
      </c>
      <c r="C127" s="17">
        <f t="shared" si="12"/>
        <v>5.2083333333333357</v>
      </c>
      <c r="D127" s="34">
        <f>TBL_CalcDarwin[[#This Row],[Darwin PLOM
MW]]+TBL_CalcDarwin[[#This Row],[Darwin PLOME
MW]]</f>
        <v>11.217000000000002</v>
      </c>
      <c r="E127" s="34">
        <f>TBL_CalcDarwin[[#This Row],[PLOM MW TOTAL BARRA A]]+TBL_CalcDarwin[[#This Row],[PLOM MW TOTAL BARRA B]]</f>
        <v>10.583000000000002</v>
      </c>
      <c r="F127" s="34">
        <f>TBL_CalcDarwin[[#This Row],[PLOME MW TOTAL BARRA A]]+TBL_CalcDarwin[[#This Row],[PLOME MW TOTAL BARRA B]]</f>
        <v>0.63400000000000001</v>
      </c>
      <c r="G127" s="48">
        <f>'Plantilla Datos'!D132</f>
        <v>3.1</v>
      </c>
      <c r="H127" s="48">
        <f>'Plantilla Datos'!E132</f>
        <v>4.2</v>
      </c>
      <c r="I127" s="49">
        <f>'Plantilla Datos'!F132</f>
        <v>21.4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3</v>
      </c>
      <c r="AD127" s="45">
        <f>HLOOKUP(TBL_CalcDarwin[[#This Row],[Fecha]],'Plantilla AEG ES'!$E$1:$HX$13,3,FALSE)</f>
        <v>4</v>
      </c>
      <c r="AE127" s="45">
        <f>HLOOKUP(TBL_CalcDarwin[[#This Row],[Fecha]],'Plantilla AEG ES'!$E$1:$HX$13,4,FALSE)</f>
        <v>8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10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4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15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45322.249999999702</v>
      </c>
      <c r="C128" s="17">
        <f t="shared" si="12"/>
        <v>5.2500000000000027</v>
      </c>
      <c r="D128" s="34">
        <f>TBL_CalcDarwin[[#This Row],[Darwin PLOM
MW]]+TBL_CalcDarwin[[#This Row],[Darwin PLOME
MW]]</f>
        <v>6.7469999999999999</v>
      </c>
      <c r="E128" s="34">
        <f>TBL_CalcDarwin[[#This Row],[PLOM MW TOTAL BARRA A]]+TBL_CalcDarwin[[#This Row],[PLOM MW TOTAL BARRA B]]</f>
        <v>6.452</v>
      </c>
      <c r="F128" s="34">
        <f>TBL_CalcDarwin[[#This Row],[PLOME MW TOTAL BARRA A]]+TBL_CalcDarwin[[#This Row],[PLOME MW TOTAL BARRA B]]</f>
        <v>0.29499999999999998</v>
      </c>
      <c r="G128" s="48">
        <f>'Plantilla Datos'!D133</f>
        <v>2.7</v>
      </c>
      <c r="H128" s="48">
        <f>'Plantilla Datos'!E133</f>
        <v>3.6</v>
      </c>
      <c r="I128" s="49">
        <f>'Plantilla Datos'!F133</f>
        <v>22.1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3</v>
      </c>
      <c r="AD128" s="45">
        <f>HLOOKUP(TBL_CalcDarwin[[#This Row],[Fecha]],'Plantilla AEG ES'!$E$1:$HX$13,3,FALSE)</f>
        <v>4</v>
      </c>
      <c r="AE128" s="45">
        <f>HLOOKUP(TBL_CalcDarwin[[#This Row],[Fecha]],'Plantilla AEG ES'!$E$1:$HX$13,4,FALSE)</f>
        <v>8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10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4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15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45322.291666666366</v>
      </c>
      <c r="C129" s="17">
        <f t="shared" si="12"/>
        <v>5.2916666666666696</v>
      </c>
      <c r="D129" s="34">
        <f>TBL_CalcDarwin[[#This Row],[Darwin PLOM
MW]]+TBL_CalcDarwin[[#This Row],[Darwin PLOME
MW]]</f>
        <v>3.2800000000000002</v>
      </c>
      <c r="E129" s="34">
        <f>TBL_CalcDarwin[[#This Row],[PLOM MW TOTAL BARRA A]]+TBL_CalcDarwin[[#This Row],[PLOM MW TOTAL BARRA B]]</f>
        <v>3.2250000000000001</v>
      </c>
      <c r="F129" s="34">
        <f>TBL_CalcDarwin[[#This Row],[PLOME MW TOTAL BARRA A]]+TBL_CalcDarwin[[#This Row],[PLOME MW TOTAL BARRA B]]</f>
        <v>5.5E-2</v>
      </c>
      <c r="G129" s="48">
        <f>'Plantilla Datos'!D134</f>
        <v>2.2000000000000002</v>
      </c>
      <c r="H129" s="48">
        <f>'Plantilla Datos'!E134</f>
        <v>3.1</v>
      </c>
      <c r="I129" s="49">
        <f>'Plantilla Datos'!F134</f>
        <v>22.3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3</v>
      </c>
      <c r="AD129" s="45">
        <f>HLOOKUP(TBL_CalcDarwin[[#This Row],[Fecha]],'Plantilla AEG ES'!$E$1:$HX$13,3,FALSE)</f>
        <v>4</v>
      </c>
      <c r="AE129" s="45">
        <f>HLOOKUP(TBL_CalcDarwin[[#This Row],[Fecha]],'Plantilla AEG ES'!$E$1:$HX$13,4,FALSE)</f>
        <v>8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10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4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15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45322.33333333303</v>
      </c>
      <c r="C130" s="17">
        <f t="shared" si="12"/>
        <v>5.3333333333333366</v>
      </c>
      <c r="D130" s="34">
        <f>TBL_CalcDarwin[[#This Row],[Darwin PLOM
MW]]+TBL_CalcDarwin[[#This Row],[Darwin PLOME
MW]]</f>
        <v>6.7469999999999999</v>
      </c>
      <c r="E130" s="34">
        <f>TBL_CalcDarwin[[#This Row],[PLOM MW TOTAL BARRA A]]+TBL_CalcDarwin[[#This Row],[PLOM MW TOTAL BARRA B]]</f>
        <v>6.452</v>
      </c>
      <c r="F130" s="34">
        <f>TBL_CalcDarwin[[#This Row],[PLOME MW TOTAL BARRA A]]+TBL_CalcDarwin[[#This Row],[PLOME MW TOTAL BARRA B]]</f>
        <v>0.29499999999999998</v>
      </c>
      <c r="G130" s="48">
        <f>'Plantilla Datos'!D135</f>
        <v>3</v>
      </c>
      <c r="H130" s="48">
        <f>'Plantilla Datos'!E135</f>
        <v>4</v>
      </c>
      <c r="I130" s="49">
        <f>'Plantilla Datos'!F135</f>
        <v>22.5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3</v>
      </c>
      <c r="AD130" s="45">
        <f>HLOOKUP(TBL_CalcDarwin[[#This Row],[Fecha]],'Plantilla AEG ES'!$E$1:$HX$13,3,FALSE)</f>
        <v>4</v>
      </c>
      <c r="AE130" s="45">
        <f>HLOOKUP(TBL_CalcDarwin[[#This Row],[Fecha]],'Plantilla AEG ES'!$E$1:$HX$13,4,FALSE)</f>
        <v>8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10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4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15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45322.374999999694</v>
      </c>
      <c r="C131" s="17">
        <f t="shared" si="12"/>
        <v>5.3750000000000036</v>
      </c>
      <c r="D131" s="34">
        <f>TBL_CalcDarwin[[#This Row],[Darwin PLOM
MW]]+TBL_CalcDarwin[[#This Row],[Darwin PLOME
MW]]</f>
        <v>15.963000000000001</v>
      </c>
      <c r="E131" s="34">
        <f>TBL_CalcDarwin[[#This Row],[PLOM MW TOTAL BARRA A]]+TBL_CalcDarwin[[#This Row],[PLOM MW TOTAL BARRA B]]</f>
        <v>15.191000000000001</v>
      </c>
      <c r="F131" s="34">
        <f>TBL_CalcDarwin[[#This Row],[PLOME MW TOTAL BARRA A]]+TBL_CalcDarwin[[#This Row],[PLOME MW TOTAL BARRA B]]</f>
        <v>0.77200000000000002</v>
      </c>
      <c r="G131" s="48">
        <f>'Plantilla Datos'!D136</f>
        <v>3.7</v>
      </c>
      <c r="H131" s="48">
        <f>'Plantilla Datos'!E136</f>
        <v>4.8</v>
      </c>
      <c r="I131" s="49">
        <f>'Plantilla Datos'!F136</f>
        <v>22.8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3</v>
      </c>
      <c r="AD131" s="45">
        <f>HLOOKUP(TBL_CalcDarwin[[#This Row],[Fecha]],'Plantilla AEG ES'!$E$1:$HX$13,3,FALSE)</f>
        <v>4</v>
      </c>
      <c r="AE131" s="45">
        <f>HLOOKUP(TBL_CalcDarwin[[#This Row],[Fecha]],'Plantilla AEG ES'!$E$1:$HX$13,4,FALSE)</f>
        <v>8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10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4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15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45322.416666666359</v>
      </c>
      <c r="C132" s="17">
        <f t="shared" si="12"/>
        <v>5.4166666666666705</v>
      </c>
      <c r="D132" s="34">
        <f>TBL_CalcDarwin[[#This Row],[Darwin PLOM
MW]]+TBL_CalcDarwin[[#This Row],[Darwin PLOME
MW]]</f>
        <v>28.661000000000001</v>
      </c>
      <c r="E132" s="34">
        <f>TBL_CalcDarwin[[#This Row],[PLOM MW TOTAL BARRA A]]+TBL_CalcDarwin[[#This Row],[PLOM MW TOTAL BARRA B]]</f>
        <v>26.968</v>
      </c>
      <c r="F132" s="34">
        <f>TBL_CalcDarwin[[#This Row],[PLOME MW TOTAL BARRA A]]+TBL_CalcDarwin[[#This Row],[PLOME MW TOTAL BARRA B]]</f>
        <v>1.6930000000000001</v>
      </c>
      <c r="G132" s="48">
        <f>'Plantilla Datos'!D137</f>
        <v>4.4000000000000004</v>
      </c>
      <c r="H132" s="48">
        <f>'Plantilla Datos'!E137</f>
        <v>5.7</v>
      </c>
      <c r="I132" s="49">
        <f>'Plantilla Datos'!F137</f>
        <v>23.1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3</v>
      </c>
      <c r="AD132" s="45">
        <f>HLOOKUP(TBL_CalcDarwin[[#This Row],[Fecha]],'Plantilla AEG ES'!$E$1:$HX$13,3,FALSE)</f>
        <v>4</v>
      </c>
      <c r="AE132" s="45">
        <f>HLOOKUP(TBL_CalcDarwin[[#This Row],[Fecha]],'Plantilla AEG ES'!$E$1:$HX$13,4,FALSE)</f>
        <v>8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10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4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15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45322.458333333023</v>
      </c>
      <c r="C133" s="17">
        <f t="shared" si="12"/>
        <v>5.4583333333333375</v>
      </c>
      <c r="D133" s="34">
        <f>TBL_CalcDarwin[[#This Row],[Darwin PLOM
MW]]+TBL_CalcDarwin[[#This Row],[Darwin PLOME
MW]]</f>
        <v>48.407999999999994</v>
      </c>
      <c r="E133" s="34">
        <f>TBL_CalcDarwin[[#This Row],[PLOM MW TOTAL BARRA A]]+TBL_CalcDarwin[[#This Row],[PLOM MW TOTAL BARRA B]]</f>
        <v>45.783999999999992</v>
      </c>
      <c r="F133" s="34">
        <f>TBL_CalcDarwin[[#This Row],[PLOME MW TOTAL BARRA A]]+TBL_CalcDarwin[[#This Row],[PLOME MW TOTAL BARRA B]]</f>
        <v>2.6240000000000001</v>
      </c>
      <c r="G133" s="48">
        <f>'Plantilla Datos'!D138</f>
        <v>5.0999999999999996</v>
      </c>
      <c r="H133" s="48">
        <f>'Plantilla Datos'!E138</f>
        <v>6.6</v>
      </c>
      <c r="I133" s="49">
        <f>'Plantilla Datos'!F138</f>
        <v>23.4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3</v>
      </c>
      <c r="AD133" s="45">
        <f>HLOOKUP(TBL_CalcDarwin[[#This Row],[Fecha]],'Plantilla AEG ES'!$E$1:$HX$13,3,FALSE)</f>
        <v>4</v>
      </c>
      <c r="AE133" s="45">
        <f>HLOOKUP(TBL_CalcDarwin[[#This Row],[Fecha]],'Plantilla AEG ES'!$E$1:$HX$13,4,FALSE)</f>
        <v>9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10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4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16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45322.499999999687</v>
      </c>
      <c r="C134" s="17">
        <f t="shared" si="12"/>
        <v>5.5000000000000044</v>
      </c>
      <c r="D134" s="34">
        <f>TBL_CalcDarwin[[#This Row],[Darwin PLOM
MW]]+TBL_CalcDarwin[[#This Row],[Darwin PLOME
MW]]</f>
        <v>60.813000000000002</v>
      </c>
      <c r="E134" s="34">
        <f>TBL_CalcDarwin[[#This Row],[PLOM MW TOTAL BARRA A]]+TBL_CalcDarwin[[#This Row],[PLOM MW TOTAL BARRA B]]</f>
        <v>57.312000000000005</v>
      </c>
      <c r="F134" s="34">
        <f>TBL_CalcDarwin[[#This Row],[PLOME MW TOTAL BARRA A]]+TBL_CalcDarwin[[#This Row],[PLOME MW TOTAL BARRA B]]</f>
        <v>3.5010000000000003</v>
      </c>
      <c r="G134" s="48">
        <f>'Plantilla Datos'!D139</f>
        <v>5.8</v>
      </c>
      <c r="H134" s="48">
        <f>'Plantilla Datos'!E139</f>
        <v>7.4</v>
      </c>
      <c r="I134" s="49">
        <f>'Plantilla Datos'!F139</f>
        <v>23.7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7.5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3</v>
      </c>
      <c r="AD134" s="45">
        <f>HLOOKUP(TBL_CalcDarwin[[#This Row],[Fecha]],'Plantilla AEG ES'!$E$1:$HX$13,3,FALSE)</f>
        <v>4</v>
      </c>
      <c r="AE134" s="45">
        <f>HLOOKUP(TBL_CalcDarwin[[#This Row],[Fecha]],'Plantilla AEG ES'!$E$1:$HX$13,4,FALSE)</f>
        <v>9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10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4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16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45322.541666666351</v>
      </c>
      <c r="C135" s="17">
        <f t="shared" si="12"/>
        <v>5.5416666666666714</v>
      </c>
      <c r="D135" s="34">
        <f>TBL_CalcDarwin[[#This Row],[Darwin PLOM
MW]]+TBL_CalcDarwin[[#This Row],[Darwin PLOME
MW]]</f>
        <v>88.822000000000003</v>
      </c>
      <c r="E135" s="34">
        <f>TBL_CalcDarwin[[#This Row],[PLOM MW TOTAL BARRA A]]+TBL_CalcDarwin[[#This Row],[PLOM MW TOTAL BARRA B]]</f>
        <v>83.89500000000001</v>
      </c>
      <c r="F135" s="34">
        <f>TBL_CalcDarwin[[#This Row],[PLOME MW TOTAL BARRA A]]+TBL_CalcDarwin[[#This Row],[PLOME MW TOTAL BARRA B]]</f>
        <v>4.9269999999999996</v>
      </c>
      <c r="G135" s="48">
        <f>'Plantilla Datos'!D140</f>
        <v>6.6</v>
      </c>
      <c r="H135" s="48">
        <f>'Plantilla Datos'!E140</f>
        <v>8.3000000000000007</v>
      </c>
      <c r="I135" s="49">
        <f>'Plantilla Datos'!F140</f>
        <v>23.9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3</v>
      </c>
      <c r="AD135" s="45">
        <f>HLOOKUP(TBL_CalcDarwin[[#This Row],[Fecha]],'Plantilla AEG ES'!$E$1:$HX$13,3,FALSE)</f>
        <v>4</v>
      </c>
      <c r="AE135" s="45">
        <f>HLOOKUP(TBL_CalcDarwin[[#This Row],[Fecha]],'Plantilla AEG ES'!$E$1:$HX$13,4,FALSE)</f>
        <v>9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10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4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16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45322.583333333016</v>
      </c>
      <c r="C136" s="17">
        <f t="shared" si="12"/>
        <v>5.5833333333333384</v>
      </c>
      <c r="D136" s="34">
        <f>TBL_CalcDarwin[[#This Row],[Darwin PLOM
MW]]+TBL_CalcDarwin[[#This Row],[Darwin PLOME
MW]]</f>
        <v>90.802999999999997</v>
      </c>
      <c r="E136" s="34">
        <f>TBL_CalcDarwin[[#This Row],[PLOM MW TOTAL BARRA A]]+TBL_CalcDarwin[[#This Row],[PLOM MW TOTAL BARRA B]]</f>
        <v>85.027000000000001</v>
      </c>
      <c r="F136" s="34">
        <f>TBL_CalcDarwin[[#This Row],[PLOME MW TOTAL BARRA A]]+TBL_CalcDarwin[[#This Row],[PLOME MW TOTAL BARRA B]]</f>
        <v>5.7759999999999998</v>
      </c>
      <c r="G136" s="48">
        <f>'Plantilla Datos'!D141</f>
        <v>6.7</v>
      </c>
      <c r="H136" s="48">
        <f>'Plantilla Datos'!E141</f>
        <v>8.5</v>
      </c>
      <c r="I136" s="49">
        <f>'Plantilla Datos'!F141</f>
        <v>23.5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3</v>
      </c>
      <c r="AD136" s="45">
        <f>HLOOKUP(TBL_CalcDarwin[[#This Row],[Fecha]],'Plantilla AEG ES'!$E$1:$HX$13,3,FALSE)</f>
        <v>4</v>
      </c>
      <c r="AE136" s="45">
        <f>HLOOKUP(TBL_CalcDarwin[[#This Row],[Fecha]],'Plantilla AEG ES'!$E$1:$HX$13,4,FALSE)</f>
        <v>9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10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4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16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37.612000000000002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45322.62499999968</v>
      </c>
      <c r="C137" s="17">
        <f t="shared" si="12"/>
        <v>5.6250000000000053</v>
      </c>
      <c r="D137" s="34">
        <f>TBL_CalcDarwin[[#This Row],[Darwin PLOM
MW]]+TBL_CalcDarwin[[#This Row],[Darwin PLOME
MW]]</f>
        <v>101.983</v>
      </c>
      <c r="E137" s="34">
        <f>TBL_CalcDarwin[[#This Row],[PLOM MW TOTAL BARRA A]]+TBL_CalcDarwin[[#This Row],[PLOM MW TOTAL BARRA B]]</f>
        <v>96.207000000000008</v>
      </c>
      <c r="F137" s="34">
        <f>TBL_CalcDarwin[[#This Row],[PLOME MW TOTAL BARRA A]]+TBL_CalcDarwin[[#This Row],[PLOME MW TOTAL BARRA B]]</f>
        <v>5.7759999999999998</v>
      </c>
      <c r="G137" s="48">
        <f>'Plantilla Datos'!D142</f>
        <v>6.9</v>
      </c>
      <c r="H137" s="48">
        <f>'Plantilla Datos'!E142</f>
        <v>8.6999999999999993</v>
      </c>
      <c r="I137" s="49">
        <f>'Plantilla Datos'!F142</f>
        <v>23.2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9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3</v>
      </c>
      <c r="AD137" s="45">
        <f>HLOOKUP(TBL_CalcDarwin[[#This Row],[Fecha]],'Plantilla AEG ES'!$E$1:$HX$13,3,FALSE)</f>
        <v>4</v>
      </c>
      <c r="AE137" s="45">
        <f>HLOOKUP(TBL_CalcDarwin[[#This Row],[Fecha]],'Plantilla AEG ES'!$E$1:$HX$13,4,FALSE)</f>
        <v>9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10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4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16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45322.666666666344</v>
      </c>
      <c r="C138" s="17">
        <f t="shared" si="12"/>
        <v>5.6666666666666723</v>
      </c>
      <c r="D138" s="34">
        <f>TBL_CalcDarwin[[#This Row],[Darwin PLOM
MW]]+TBL_CalcDarwin[[#This Row],[Darwin PLOME
MW]]</f>
        <v>105.431</v>
      </c>
      <c r="E138" s="34">
        <f>TBL_CalcDarwin[[#This Row],[PLOM MW TOTAL BARRA A]]+TBL_CalcDarwin[[#This Row],[PLOM MW TOTAL BARRA B]]</f>
        <v>99.224000000000004</v>
      </c>
      <c r="F138" s="34">
        <f>TBL_CalcDarwin[[#This Row],[PLOME MW TOTAL BARRA A]]+TBL_CalcDarwin[[#This Row],[PLOME MW TOTAL BARRA B]]</f>
        <v>6.2069999999999999</v>
      </c>
      <c r="G138" s="48">
        <f>'Plantilla Datos'!D143</f>
        <v>7.1</v>
      </c>
      <c r="H138" s="48">
        <f>'Plantilla Datos'!E143</f>
        <v>8.9</v>
      </c>
      <c r="I138" s="49">
        <f>'Plantilla Datos'!F143</f>
        <v>22.8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3</v>
      </c>
      <c r="AD138" s="45">
        <f>HLOOKUP(TBL_CalcDarwin[[#This Row],[Fecha]],'Plantilla AEG ES'!$E$1:$HX$13,3,FALSE)</f>
        <v>4</v>
      </c>
      <c r="AE138" s="45">
        <f>HLOOKUP(TBL_CalcDarwin[[#This Row],[Fecha]],'Plantilla AEG ES'!$E$1:$HX$13,4,FALSE)</f>
        <v>9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10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4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16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45322.708333333008</v>
      </c>
      <c r="C139" s="17">
        <f t="shared" si="12"/>
        <v>5.7083333333333393</v>
      </c>
      <c r="D139" s="34">
        <f>TBL_CalcDarwin[[#This Row],[Darwin PLOM
MW]]+TBL_CalcDarwin[[#This Row],[Darwin PLOME
MW]]</f>
        <v>118.639</v>
      </c>
      <c r="E139" s="34">
        <f>TBL_CalcDarwin[[#This Row],[PLOM MW TOTAL BARRA A]]+TBL_CalcDarwin[[#This Row],[PLOM MW TOTAL BARRA B]]</f>
        <v>111.43899999999999</v>
      </c>
      <c r="F139" s="34">
        <f>TBL_CalcDarwin[[#This Row],[PLOME MW TOTAL BARRA A]]+TBL_CalcDarwin[[#This Row],[PLOME MW TOTAL BARRA B]]</f>
        <v>7.1999999999999993</v>
      </c>
      <c r="G139" s="48">
        <f>'Plantilla Datos'!D144</f>
        <v>7.3</v>
      </c>
      <c r="H139" s="48">
        <f>'Plantilla Datos'!E144</f>
        <v>9.1999999999999993</v>
      </c>
      <c r="I139" s="49">
        <f>'Plantilla Datos'!F144</f>
        <v>22.5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3</v>
      </c>
      <c r="AD139" s="45">
        <f>HLOOKUP(TBL_CalcDarwin[[#This Row],[Fecha]],'Plantilla AEG ES'!$E$1:$HX$13,3,FALSE)</f>
        <v>4</v>
      </c>
      <c r="AE139" s="45">
        <f>HLOOKUP(TBL_CalcDarwin[[#This Row],[Fecha]],'Plantilla AEG ES'!$E$1:$HX$13,4,FALSE)</f>
        <v>9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10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4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16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45322.749999999673</v>
      </c>
      <c r="C140" s="17">
        <f t="shared" si="12"/>
        <v>5.7500000000000062</v>
      </c>
      <c r="D140" s="34">
        <f>TBL_CalcDarwin[[#This Row],[Darwin PLOM
MW]]+TBL_CalcDarwin[[#This Row],[Darwin PLOME
MW]]</f>
        <v>122.39100000000001</v>
      </c>
      <c r="E140" s="34">
        <f>TBL_CalcDarwin[[#This Row],[PLOM MW TOTAL BARRA A]]+TBL_CalcDarwin[[#This Row],[PLOM MW TOTAL BARRA B]]</f>
        <v>114.72200000000001</v>
      </c>
      <c r="F140" s="34">
        <f>TBL_CalcDarwin[[#This Row],[PLOME MW TOTAL BARRA A]]+TBL_CalcDarwin[[#This Row],[PLOME MW TOTAL BARRA B]]</f>
        <v>7.6690000000000005</v>
      </c>
      <c r="G140" s="48">
        <f>'Plantilla Datos'!D145</f>
        <v>7.5</v>
      </c>
      <c r="H140" s="48">
        <f>'Plantilla Datos'!E145</f>
        <v>9.4</v>
      </c>
      <c r="I140" s="49">
        <f>'Plantilla Datos'!F145</f>
        <v>22.2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3</v>
      </c>
      <c r="AD140" s="45">
        <f>HLOOKUP(TBL_CalcDarwin[[#This Row],[Fecha]],'Plantilla AEG ES'!$E$1:$HX$13,3,FALSE)</f>
        <v>4</v>
      </c>
      <c r="AE140" s="45">
        <f>HLOOKUP(TBL_CalcDarwin[[#This Row],[Fecha]],'Plantilla AEG ES'!$E$1:$HX$13,4,FALSE)</f>
        <v>9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10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4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16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45322.791666666337</v>
      </c>
      <c r="C141" s="17">
        <f t="shared" si="12"/>
        <v>5.7916666666666732</v>
      </c>
      <c r="D141" s="34">
        <f>TBL_CalcDarwin[[#This Row],[Darwin PLOM
MW]]+TBL_CalcDarwin[[#This Row],[Darwin PLOME
MW]]</f>
        <v>132.44499999999999</v>
      </c>
      <c r="E141" s="34">
        <f>TBL_CalcDarwin[[#This Row],[PLOM MW TOTAL BARRA A]]+TBL_CalcDarwin[[#This Row],[PLOM MW TOTAL BARRA B]]</f>
        <v>124.776</v>
      </c>
      <c r="F141" s="34">
        <f>TBL_CalcDarwin[[#This Row],[PLOME MW TOTAL BARRA A]]+TBL_CalcDarwin[[#This Row],[PLOME MW TOTAL BARRA B]]</f>
        <v>7.6690000000000005</v>
      </c>
      <c r="G141" s="48">
        <f>'Plantilla Datos'!D146</f>
        <v>7.6</v>
      </c>
      <c r="H141" s="48">
        <f>'Plantilla Datos'!E146</f>
        <v>9.6</v>
      </c>
      <c r="I141" s="49">
        <f>'Plantilla Datos'!F146</f>
        <v>21.6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3</v>
      </c>
      <c r="AD141" s="45">
        <f>HLOOKUP(TBL_CalcDarwin[[#This Row],[Fecha]],'Plantilla AEG ES'!$E$1:$HX$13,3,FALSE)</f>
        <v>4</v>
      </c>
      <c r="AE141" s="45">
        <f>HLOOKUP(TBL_CalcDarwin[[#This Row],[Fecha]],'Plantilla AEG ES'!$E$1:$HX$13,4,FALSE)</f>
        <v>9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10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4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16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45322.833333333001</v>
      </c>
      <c r="C142" s="17">
        <f t="shared" si="12"/>
        <v>5.8333333333333401</v>
      </c>
      <c r="D142" s="34">
        <f>TBL_CalcDarwin[[#This Row],[Darwin PLOM
MW]]+TBL_CalcDarwin[[#This Row],[Darwin PLOME
MW]]</f>
        <v>118.639</v>
      </c>
      <c r="E142" s="34">
        <f>TBL_CalcDarwin[[#This Row],[PLOM MW TOTAL BARRA A]]+TBL_CalcDarwin[[#This Row],[PLOM MW TOTAL BARRA B]]</f>
        <v>111.43899999999999</v>
      </c>
      <c r="F142" s="34">
        <f>TBL_CalcDarwin[[#This Row],[PLOME MW TOTAL BARRA A]]+TBL_CalcDarwin[[#This Row],[PLOME MW TOTAL BARRA B]]</f>
        <v>7.1999999999999993</v>
      </c>
      <c r="G142" s="48">
        <f>'Plantilla Datos'!D147</f>
        <v>7.3</v>
      </c>
      <c r="H142" s="48">
        <f>'Plantilla Datos'!E147</f>
        <v>9.1</v>
      </c>
      <c r="I142" s="49">
        <f>'Plantilla Datos'!F147</f>
        <v>21.3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3</v>
      </c>
      <c r="AD142" s="45">
        <f>HLOOKUP(TBL_CalcDarwin[[#This Row],[Fecha]],'Plantilla AEG ES'!$E$1:$HX$13,3,FALSE)</f>
        <v>4</v>
      </c>
      <c r="AE142" s="45">
        <f>HLOOKUP(TBL_CalcDarwin[[#This Row],[Fecha]],'Plantilla AEG ES'!$E$1:$HX$13,4,FALSE)</f>
        <v>9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10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4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16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45322.874999999665</v>
      </c>
      <c r="C143" s="17">
        <f>C142+TIME(1,0,0)</f>
        <v>5.8750000000000071</v>
      </c>
      <c r="D143" s="34">
        <f>TBL_CalcDarwin[[#This Row],[Darwin PLOM
MW]]+TBL_CalcDarwin[[#This Row],[Darwin PLOME
MW]]</f>
        <v>101.983</v>
      </c>
      <c r="E143" s="34">
        <f>TBL_CalcDarwin[[#This Row],[PLOM MW TOTAL BARRA A]]+TBL_CalcDarwin[[#This Row],[PLOM MW TOTAL BARRA B]]</f>
        <v>96.207000000000008</v>
      </c>
      <c r="F143" s="34">
        <f>TBL_CalcDarwin[[#This Row],[PLOME MW TOTAL BARRA A]]+TBL_CalcDarwin[[#This Row],[PLOME MW TOTAL BARRA B]]</f>
        <v>5.7759999999999998</v>
      </c>
      <c r="G143" s="48">
        <f>'Plantilla Datos'!D148</f>
        <v>6.9</v>
      </c>
      <c r="H143" s="48">
        <f>'Plantilla Datos'!E148</f>
        <v>8.6999999999999993</v>
      </c>
      <c r="I143" s="49">
        <f>'Plantilla Datos'!F148</f>
        <v>21.1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3</v>
      </c>
      <c r="AD143" s="45">
        <f>HLOOKUP(TBL_CalcDarwin[[#This Row],[Fecha]],'Plantilla AEG ES'!$E$1:$HX$13,3,FALSE)</f>
        <v>4</v>
      </c>
      <c r="AE143" s="45">
        <f>HLOOKUP(TBL_CalcDarwin[[#This Row],[Fecha]],'Plantilla AEG ES'!$E$1:$HX$13,4,FALSE)</f>
        <v>9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10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4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16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45322.91666666633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85.774000000000001</v>
      </c>
      <c r="E144" s="34">
        <f>TBL_CalcDarwin[[#This Row],[PLOM MW TOTAL BARRA A]]+TBL_CalcDarwin[[#This Row],[PLOM MW TOTAL BARRA B]]</f>
        <v>81.228000000000009</v>
      </c>
      <c r="F144" s="34">
        <f>TBL_CalcDarwin[[#This Row],[PLOME MW TOTAL BARRA A]]+TBL_CalcDarwin[[#This Row],[PLOME MW TOTAL BARRA B]]</f>
        <v>4.5459999999999994</v>
      </c>
      <c r="G144" s="48">
        <f>'Plantilla Datos'!D149</f>
        <v>6.5</v>
      </c>
      <c r="H144" s="48">
        <f>'Plantilla Datos'!E149</f>
        <v>8.1999999999999993</v>
      </c>
      <c r="I144" s="49">
        <f>'Plantilla Datos'!F149</f>
        <v>21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3</v>
      </c>
      <c r="AD144" s="45">
        <f>HLOOKUP(TBL_CalcDarwin[[#This Row],[Fecha]],'Plantilla AEG ES'!$E$1:$HX$13,3,FALSE)</f>
        <v>4</v>
      </c>
      <c r="AE144" s="45">
        <f>HLOOKUP(TBL_CalcDarwin[[#This Row],[Fecha]],'Plantilla AEG ES'!$E$1:$HX$13,4,FALSE)</f>
        <v>9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10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4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16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45322.958333332994</v>
      </c>
      <c r="C145" s="17">
        <f t="shared" si="14"/>
        <v>5.958333333333341</v>
      </c>
      <c r="D145" s="34">
        <f>TBL_CalcDarwin[[#This Row],[Darwin PLOM
MW]]+TBL_CalcDarwin[[#This Row],[Darwin PLOME
MW]]</f>
        <v>75.019000000000005</v>
      </c>
      <c r="E145" s="34">
        <f>TBL_CalcDarwin[[#This Row],[PLOM MW TOTAL BARRA A]]+TBL_CalcDarwin[[#This Row],[PLOM MW TOTAL BARRA B]]</f>
        <v>70.472999999999999</v>
      </c>
      <c r="F145" s="34">
        <f>TBL_CalcDarwin[[#This Row],[PLOME MW TOTAL BARRA A]]+TBL_CalcDarwin[[#This Row],[PLOME MW TOTAL BARRA B]]</f>
        <v>4.5459999999999994</v>
      </c>
      <c r="G145" s="48">
        <f>'Plantilla Datos'!D150</f>
        <v>6.1</v>
      </c>
      <c r="H145" s="48">
        <f>'Plantilla Datos'!E150</f>
        <v>7.8</v>
      </c>
      <c r="I145" s="49">
        <f>'Plantilla Datos'!F150</f>
        <v>20.9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3</v>
      </c>
      <c r="AD145" s="45">
        <f>HLOOKUP(TBL_CalcDarwin[[#This Row],[Fecha]],'Plantilla AEG ES'!$E$1:$HX$13,3,FALSE)</f>
        <v>4</v>
      </c>
      <c r="AE145" s="45">
        <f>HLOOKUP(TBL_CalcDarwin[[#This Row],[Fecha]],'Plantilla AEG ES'!$E$1:$HX$13,4,FALSE)</f>
        <v>9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10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4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16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45322.999999999658</v>
      </c>
      <c r="C146" s="17">
        <f t="shared" si="14"/>
        <v>6.000000000000008</v>
      </c>
      <c r="D146" s="34">
        <f>TBL_CalcDarwin[[#This Row],[Darwin PLOM
MW]]+TBL_CalcDarwin[[#This Row],[Darwin PLOME
MW]]</f>
        <v>58.835000000000001</v>
      </c>
      <c r="E146" s="34">
        <f>TBL_CalcDarwin[[#This Row],[PLOM MW TOTAL BARRA A]]+TBL_CalcDarwin[[#This Row],[PLOM MW TOTAL BARRA B]]</f>
        <v>55.334000000000003</v>
      </c>
      <c r="F146" s="34">
        <f>TBL_CalcDarwin[[#This Row],[PLOME MW TOTAL BARRA A]]+TBL_CalcDarwin[[#This Row],[PLOME MW TOTAL BARRA B]]</f>
        <v>3.5010000000000003</v>
      </c>
      <c r="G146" s="48">
        <f>'Plantilla Datos'!D151</f>
        <v>5.8</v>
      </c>
      <c r="H146" s="48">
        <f>'Plantilla Datos'!E151</f>
        <v>7.3</v>
      </c>
      <c r="I146" s="49">
        <f>'Plantilla Datos'!F151</f>
        <v>20.7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3</v>
      </c>
      <c r="AD146" s="45">
        <f>HLOOKUP(TBL_CalcDarwin[[#This Row],[Fecha]],'Plantilla AEG ES'!$E$1:$HX$13,3,FALSE)</f>
        <v>4</v>
      </c>
      <c r="AE146" s="45">
        <f>HLOOKUP(TBL_CalcDarwin[[#This Row],[Fecha]],'Plantilla AEG ES'!$E$1:$HX$13,4,FALSE)</f>
        <v>8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10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4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15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45323.041666666322</v>
      </c>
      <c r="C147" s="17">
        <f t="shared" si="14"/>
        <v>6.041666666666675</v>
      </c>
      <c r="D147" s="34">
        <f>TBL_CalcDarwin[[#This Row],[Darwin PLOM
MW]]+TBL_CalcDarwin[[#This Row],[Darwin PLOME
MW]]</f>
        <v>46.811</v>
      </c>
      <c r="E147" s="34">
        <f>TBL_CalcDarwin[[#This Row],[PLOM MW TOTAL BARRA A]]+TBL_CalcDarwin[[#This Row],[PLOM MW TOTAL BARRA B]]</f>
        <v>44.186999999999998</v>
      </c>
      <c r="F147" s="34">
        <f>TBL_CalcDarwin[[#This Row],[PLOME MW TOTAL BARRA A]]+TBL_CalcDarwin[[#This Row],[PLOME MW TOTAL BARRA B]]</f>
        <v>2.6240000000000001</v>
      </c>
      <c r="G147" s="48">
        <f>'Plantilla Datos'!D152</f>
        <v>5.4</v>
      </c>
      <c r="H147" s="48">
        <f>'Plantilla Datos'!E152</f>
        <v>6.9</v>
      </c>
      <c r="I147" s="49">
        <f>'Plantilla Datos'!F152</f>
        <v>20.6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3</v>
      </c>
      <c r="AD147" s="45">
        <f>HLOOKUP(TBL_CalcDarwin[[#This Row],[Fecha]],'Plantilla AEG ES'!$E$1:$HX$13,3,FALSE)</f>
        <v>4</v>
      </c>
      <c r="AE147" s="45">
        <f>HLOOKUP(TBL_CalcDarwin[[#This Row],[Fecha]],'Plantilla AEG ES'!$E$1:$HX$13,4,FALSE)</f>
        <v>8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10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4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15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45323.083333332987</v>
      </c>
      <c r="C148" s="17">
        <f t="shared" si="14"/>
        <v>6.0833333333333419</v>
      </c>
      <c r="D148" s="34">
        <f>TBL_CalcDarwin[[#This Row],[Darwin PLOM
MW]]+TBL_CalcDarwin[[#This Row],[Darwin PLOME
MW]]</f>
        <v>46.811</v>
      </c>
      <c r="E148" s="34">
        <f>TBL_CalcDarwin[[#This Row],[PLOM MW TOTAL BARRA A]]+TBL_CalcDarwin[[#This Row],[PLOM MW TOTAL BARRA B]]</f>
        <v>44.186999999999998</v>
      </c>
      <c r="F148" s="34">
        <f>TBL_CalcDarwin[[#This Row],[PLOME MW TOTAL BARRA A]]+TBL_CalcDarwin[[#This Row],[PLOME MW TOTAL BARRA B]]</f>
        <v>2.6240000000000001</v>
      </c>
      <c r="G148" s="48">
        <f>'Plantilla Datos'!D153</f>
        <v>5.0999999999999996</v>
      </c>
      <c r="H148" s="48">
        <f>'Plantilla Datos'!E153</f>
        <v>6.6</v>
      </c>
      <c r="I148" s="49">
        <f>'Plantilla Datos'!F153</f>
        <v>20.6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3</v>
      </c>
      <c r="AD148" s="45">
        <f>HLOOKUP(TBL_CalcDarwin[[#This Row],[Fecha]],'Plantilla AEG ES'!$E$1:$HX$13,3,FALSE)</f>
        <v>4</v>
      </c>
      <c r="AE148" s="45">
        <f>HLOOKUP(TBL_CalcDarwin[[#This Row],[Fecha]],'Plantilla AEG ES'!$E$1:$HX$13,4,FALSE)</f>
        <v>8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10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4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15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45323.124999999651</v>
      </c>
      <c r="C149" s="17">
        <f>C148+TIME(1,0,0)</f>
        <v>6.1250000000000089</v>
      </c>
      <c r="D149" s="34">
        <f>TBL_CalcDarwin[[#This Row],[Darwin PLOM
MW]]+TBL_CalcDarwin[[#This Row],[Darwin PLOME
MW]]</f>
        <v>37.629000000000005</v>
      </c>
      <c r="E149" s="34">
        <f>TBL_CalcDarwin[[#This Row],[PLOM MW TOTAL BARRA A]]+TBL_CalcDarwin[[#This Row],[PLOM MW TOTAL BARRA B]]</f>
        <v>35.243000000000002</v>
      </c>
      <c r="F149" s="34">
        <f>TBL_CalcDarwin[[#This Row],[PLOME MW TOTAL BARRA A]]+TBL_CalcDarwin[[#This Row],[PLOME MW TOTAL BARRA B]]</f>
        <v>2.3860000000000001</v>
      </c>
      <c r="G149" s="48">
        <f>'Plantilla Datos'!D154</f>
        <v>4.9000000000000004</v>
      </c>
      <c r="H149" s="48">
        <f>'Plantilla Datos'!E154</f>
        <v>6.3</v>
      </c>
      <c r="I149" s="49">
        <f>'Plantilla Datos'!F154</f>
        <v>20.6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3</v>
      </c>
      <c r="AD149" s="45">
        <f>HLOOKUP(TBL_CalcDarwin[[#This Row],[Fecha]],'Plantilla AEG ES'!$E$1:$HX$13,3,FALSE)</f>
        <v>4</v>
      </c>
      <c r="AE149" s="45">
        <f>HLOOKUP(TBL_CalcDarwin[[#This Row],[Fecha]],'Plantilla AEG ES'!$E$1:$HX$13,4,FALSE)</f>
        <v>8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10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4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15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45323.166666666315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30.244999999999997</v>
      </c>
      <c r="E150" s="34">
        <f>TBL_CalcDarwin[[#This Row],[PLOM MW TOTAL BARRA A]]+TBL_CalcDarwin[[#This Row],[PLOM MW TOTAL BARRA B]]</f>
        <v>28.353999999999999</v>
      </c>
      <c r="F150" s="34">
        <f>TBL_CalcDarwin[[#This Row],[PLOME MW TOTAL BARRA A]]+TBL_CalcDarwin[[#This Row],[PLOME MW TOTAL BARRA B]]</f>
        <v>1.891</v>
      </c>
      <c r="G150" s="48">
        <f>'Plantilla Datos'!D155</f>
        <v>4.7</v>
      </c>
      <c r="H150" s="48">
        <f>'Plantilla Datos'!E155</f>
        <v>6</v>
      </c>
      <c r="I150" s="49">
        <f>'Plantilla Datos'!F155</f>
        <v>20.6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3</v>
      </c>
      <c r="AD150" s="45">
        <f>HLOOKUP(TBL_CalcDarwin[[#This Row],[Fecha]],'Plantilla AEG ES'!$E$1:$HX$13,3,FALSE)</f>
        <v>4</v>
      </c>
      <c r="AE150" s="45">
        <f>HLOOKUP(TBL_CalcDarwin[[#This Row],[Fecha]],'Plantilla AEG ES'!$E$1:$HX$13,4,FALSE)</f>
        <v>8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10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4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15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45323.208333332979</v>
      </c>
      <c r="C151" s="17">
        <f t="shared" si="15"/>
        <v>6.2083333333333428</v>
      </c>
      <c r="D151" s="34">
        <f>TBL_CalcDarwin[[#This Row],[Darwin PLOM
MW]]+TBL_CalcDarwin[[#This Row],[Darwin PLOME
MW]]</f>
        <v>28.661000000000001</v>
      </c>
      <c r="E151" s="34">
        <f>TBL_CalcDarwin[[#This Row],[PLOM MW TOTAL BARRA A]]+TBL_CalcDarwin[[#This Row],[PLOM MW TOTAL BARRA B]]</f>
        <v>26.968</v>
      </c>
      <c r="F151" s="34">
        <f>TBL_CalcDarwin[[#This Row],[PLOME MW TOTAL BARRA A]]+TBL_CalcDarwin[[#This Row],[PLOME MW TOTAL BARRA B]]</f>
        <v>1.6930000000000001</v>
      </c>
      <c r="G151" s="48">
        <f>'Plantilla Datos'!D156</f>
        <v>4.4000000000000004</v>
      </c>
      <c r="H151" s="48">
        <f>'Plantilla Datos'!E156</f>
        <v>5.7</v>
      </c>
      <c r="I151" s="49">
        <f>'Plantilla Datos'!F156</f>
        <v>20.6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3</v>
      </c>
      <c r="AD151" s="45">
        <f>HLOOKUP(TBL_CalcDarwin[[#This Row],[Fecha]],'Plantilla AEG ES'!$E$1:$HX$13,3,FALSE)</f>
        <v>4</v>
      </c>
      <c r="AE151" s="45">
        <f>HLOOKUP(TBL_CalcDarwin[[#This Row],[Fecha]],'Plantilla AEG ES'!$E$1:$HX$13,4,FALSE)</f>
        <v>8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10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4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15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45323.249999999643</v>
      </c>
      <c r="C152" s="17">
        <f t="shared" si="15"/>
        <v>6.2500000000000098</v>
      </c>
      <c r="D152" s="34">
        <f>TBL_CalcDarwin[[#This Row],[Darwin PLOM
MW]]+TBL_CalcDarwin[[#This Row],[Darwin PLOME
MW]]</f>
        <v>22.446999999999999</v>
      </c>
      <c r="E152" s="34">
        <f>TBL_CalcDarwin[[#This Row],[PLOM MW TOTAL BARRA A]]+TBL_CalcDarwin[[#This Row],[PLOM MW TOTAL BARRA B]]</f>
        <v>21.167999999999999</v>
      </c>
      <c r="F152" s="34">
        <f>TBL_CalcDarwin[[#This Row],[PLOME MW TOTAL BARRA A]]+TBL_CalcDarwin[[#This Row],[PLOME MW TOTAL BARRA B]]</f>
        <v>1.2790000000000001</v>
      </c>
      <c r="G152" s="48">
        <f>'Plantilla Datos'!D157</f>
        <v>4.2</v>
      </c>
      <c r="H152" s="48">
        <f>'Plantilla Datos'!E157</f>
        <v>5.4</v>
      </c>
      <c r="I152" s="49">
        <f>'Plantilla Datos'!F157</f>
        <v>21.1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3</v>
      </c>
      <c r="AD152" s="45">
        <f>HLOOKUP(TBL_CalcDarwin[[#This Row],[Fecha]],'Plantilla AEG ES'!$E$1:$HX$13,3,FALSE)</f>
        <v>4</v>
      </c>
      <c r="AE152" s="45">
        <f>HLOOKUP(TBL_CalcDarwin[[#This Row],[Fecha]],'Plantilla AEG ES'!$E$1:$HX$13,4,FALSE)</f>
        <v>8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10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4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15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45323.291666666308</v>
      </c>
      <c r="C153" s="17">
        <f t="shared" si="15"/>
        <v>6.2916666666666767</v>
      </c>
      <c r="D153" s="34">
        <f>TBL_CalcDarwin[[#This Row],[Darwin PLOM
MW]]+TBL_CalcDarwin[[#This Row],[Darwin PLOME
MW]]</f>
        <v>21.126999999999999</v>
      </c>
      <c r="E153" s="34">
        <f>TBL_CalcDarwin[[#This Row],[PLOM MW TOTAL BARRA A]]+TBL_CalcDarwin[[#This Row],[PLOM MW TOTAL BARRA B]]</f>
        <v>20.012999999999998</v>
      </c>
      <c r="F153" s="34">
        <f>TBL_CalcDarwin[[#This Row],[PLOME MW TOTAL BARRA A]]+TBL_CalcDarwin[[#This Row],[PLOME MW TOTAL BARRA B]]</f>
        <v>1.1139999999999999</v>
      </c>
      <c r="G153" s="48">
        <f>'Plantilla Datos'!D158</f>
        <v>3.9</v>
      </c>
      <c r="H153" s="48">
        <f>'Plantilla Datos'!E158</f>
        <v>5.0999999999999996</v>
      </c>
      <c r="I153" s="49">
        <f>'Plantilla Datos'!F158</f>
        <v>21.2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3</v>
      </c>
      <c r="AD153" s="45">
        <f>HLOOKUP(TBL_CalcDarwin[[#This Row],[Fecha]],'Plantilla AEG ES'!$E$1:$HX$13,3,FALSE)</f>
        <v>4</v>
      </c>
      <c r="AE153" s="45">
        <f>HLOOKUP(TBL_CalcDarwin[[#This Row],[Fecha]],'Plantilla AEG ES'!$E$1:$HX$13,4,FALSE)</f>
        <v>8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10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4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15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45323.333333332972</v>
      </c>
      <c r="C154" s="17">
        <f t="shared" si="15"/>
        <v>6.3333333333333437</v>
      </c>
      <c r="D154" s="34">
        <f>TBL_CalcDarwin[[#This Row],[Darwin PLOM
MW]]+TBL_CalcDarwin[[#This Row],[Darwin PLOME
MW]]</f>
        <v>28.661000000000001</v>
      </c>
      <c r="E154" s="34">
        <f>TBL_CalcDarwin[[#This Row],[PLOM MW TOTAL BARRA A]]+TBL_CalcDarwin[[#This Row],[PLOM MW TOTAL BARRA B]]</f>
        <v>26.968</v>
      </c>
      <c r="F154" s="34">
        <f>TBL_CalcDarwin[[#This Row],[PLOME MW TOTAL BARRA A]]+TBL_CalcDarwin[[#This Row],[PLOME MW TOTAL BARRA B]]</f>
        <v>1.6930000000000001</v>
      </c>
      <c r="G154" s="48">
        <f>'Plantilla Datos'!D159</f>
        <v>4.3</v>
      </c>
      <c r="H154" s="48">
        <f>'Plantilla Datos'!E159</f>
        <v>5.6</v>
      </c>
      <c r="I154" s="49">
        <f>'Plantilla Datos'!F159</f>
        <v>21.7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3</v>
      </c>
      <c r="AD154" s="45">
        <f>HLOOKUP(TBL_CalcDarwin[[#This Row],[Fecha]],'Plantilla AEG ES'!$E$1:$HX$13,3,FALSE)</f>
        <v>4</v>
      </c>
      <c r="AE154" s="45">
        <f>HLOOKUP(TBL_CalcDarwin[[#This Row],[Fecha]],'Plantilla AEG ES'!$E$1:$HX$13,4,FALSE)</f>
        <v>8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10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4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15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45323.374999999636</v>
      </c>
      <c r="C155" s="17">
        <f t="shared" si="15"/>
        <v>6.3750000000000107</v>
      </c>
      <c r="D155" s="34">
        <f>TBL_CalcDarwin[[#This Row],[Darwin PLOM
MW]]+TBL_CalcDarwin[[#This Row],[Darwin PLOME
MW]]</f>
        <v>36.470999999999997</v>
      </c>
      <c r="E155" s="34">
        <f>TBL_CalcDarwin[[#This Row],[PLOM MW TOTAL BARRA A]]+TBL_CalcDarwin[[#This Row],[PLOM MW TOTAL BARRA B]]</f>
        <v>34.58</v>
      </c>
      <c r="F155" s="34">
        <f>TBL_CalcDarwin[[#This Row],[PLOME MW TOTAL BARRA A]]+TBL_CalcDarwin[[#This Row],[PLOME MW TOTAL BARRA B]]</f>
        <v>1.891</v>
      </c>
      <c r="G155" s="48">
        <f>'Plantilla Datos'!D160</f>
        <v>4.7</v>
      </c>
      <c r="H155" s="48">
        <f>'Plantilla Datos'!E160</f>
        <v>6.1</v>
      </c>
      <c r="I155" s="49">
        <f>'Plantilla Datos'!F160</f>
        <v>22.2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3</v>
      </c>
      <c r="AD155" s="45">
        <f>HLOOKUP(TBL_CalcDarwin[[#This Row],[Fecha]],'Plantilla AEG ES'!$E$1:$HX$13,3,FALSE)</f>
        <v>4</v>
      </c>
      <c r="AE155" s="45">
        <f>HLOOKUP(TBL_CalcDarwin[[#This Row],[Fecha]],'Plantilla AEG ES'!$E$1:$HX$13,4,FALSE)</f>
        <v>8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10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4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15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45323.4166666663</v>
      </c>
      <c r="C156" s="17">
        <f t="shared" si="15"/>
        <v>6.4166666666666776</v>
      </c>
      <c r="D156" s="34">
        <f>TBL_CalcDarwin[[#This Row],[Darwin PLOM
MW]]+TBL_CalcDarwin[[#This Row],[Darwin PLOME
MW]]</f>
        <v>39.533000000000001</v>
      </c>
      <c r="E156" s="34">
        <f>TBL_CalcDarwin[[#This Row],[PLOM MW TOTAL BARRA A]]+TBL_CalcDarwin[[#This Row],[PLOM MW TOTAL BARRA B]]</f>
        <v>36.908999999999999</v>
      </c>
      <c r="F156" s="34">
        <f>TBL_CalcDarwin[[#This Row],[PLOME MW TOTAL BARRA A]]+TBL_CalcDarwin[[#This Row],[PLOME MW TOTAL BARRA B]]</f>
        <v>2.6240000000000001</v>
      </c>
      <c r="G156" s="48">
        <f>'Plantilla Datos'!D161</f>
        <v>5.0999999999999996</v>
      </c>
      <c r="H156" s="48">
        <f>'Plantilla Datos'!E161</f>
        <v>6.5</v>
      </c>
      <c r="I156" s="49">
        <f>'Plantilla Datos'!F161</f>
        <v>22.7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3</v>
      </c>
      <c r="AD156" s="45">
        <f>HLOOKUP(TBL_CalcDarwin[[#This Row],[Fecha]],'Plantilla AEG ES'!$E$1:$HX$13,3,FALSE)</f>
        <v>4</v>
      </c>
      <c r="AE156" s="45">
        <f>HLOOKUP(TBL_CalcDarwin[[#This Row],[Fecha]],'Plantilla AEG ES'!$E$1:$HX$13,4,FALSE)</f>
        <v>8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10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4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15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15.701000000000001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45323.458333332965</v>
      </c>
      <c r="C157" s="17">
        <f t="shared" si="15"/>
        <v>6.4583333333333446</v>
      </c>
      <c r="D157" s="34">
        <f>TBL_CalcDarwin[[#This Row],[Darwin PLOM
MW]]+TBL_CalcDarwin[[#This Row],[Darwin PLOME
MW]]</f>
        <v>49.798000000000002</v>
      </c>
      <c r="E157" s="34">
        <f>TBL_CalcDarwin[[#This Row],[PLOM MW TOTAL BARRA A]]+TBL_CalcDarwin[[#This Row],[PLOM MW TOTAL BARRA B]]</f>
        <v>46.58</v>
      </c>
      <c r="F157" s="34">
        <f>TBL_CalcDarwin[[#This Row],[PLOME MW TOTAL BARRA A]]+TBL_CalcDarwin[[#This Row],[PLOME MW TOTAL BARRA B]]</f>
        <v>3.218</v>
      </c>
      <c r="G157" s="48">
        <f>'Plantilla Datos'!D162</f>
        <v>5.5</v>
      </c>
      <c r="H157" s="48">
        <f>'Plantilla Datos'!E162</f>
        <v>7</v>
      </c>
      <c r="I157" s="49">
        <f>'Plantilla Datos'!F162</f>
        <v>23.2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3</v>
      </c>
      <c r="AD157" s="45">
        <f>HLOOKUP(TBL_CalcDarwin[[#This Row],[Fecha]],'Plantilla AEG ES'!$E$1:$HX$13,3,FALSE)</f>
        <v>4</v>
      </c>
      <c r="AE157" s="45">
        <f>HLOOKUP(TBL_CalcDarwin[[#This Row],[Fecha]],'Plantilla AEG ES'!$E$1:$HX$13,4,FALSE)</f>
        <v>9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10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4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16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45323.499999999629</v>
      </c>
      <c r="C158" s="17">
        <f t="shared" si="15"/>
        <v>6.5000000000000115</v>
      </c>
      <c r="D158" s="34">
        <f>TBL_CalcDarwin[[#This Row],[Darwin PLOM
MW]]+TBL_CalcDarwin[[#This Row],[Darwin PLOME
MW]]</f>
        <v>60.813000000000002</v>
      </c>
      <c r="E158" s="34">
        <f>TBL_CalcDarwin[[#This Row],[PLOM MW TOTAL BARRA A]]+TBL_CalcDarwin[[#This Row],[PLOM MW TOTAL BARRA B]]</f>
        <v>57.312000000000005</v>
      </c>
      <c r="F158" s="34">
        <f>TBL_CalcDarwin[[#This Row],[PLOME MW TOTAL BARRA A]]+TBL_CalcDarwin[[#This Row],[PLOME MW TOTAL BARRA B]]</f>
        <v>3.5010000000000003</v>
      </c>
      <c r="G158" s="48">
        <f>'Plantilla Datos'!D163</f>
        <v>5.9</v>
      </c>
      <c r="H158" s="48">
        <f>'Plantilla Datos'!E163</f>
        <v>7.5</v>
      </c>
      <c r="I158" s="49">
        <f>'Plantilla Datos'!F163</f>
        <v>23.7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3</v>
      </c>
      <c r="AD158" s="45">
        <f>HLOOKUP(TBL_CalcDarwin[[#This Row],[Fecha]],'Plantilla AEG ES'!$E$1:$HX$13,3,FALSE)</f>
        <v>4</v>
      </c>
      <c r="AE158" s="45">
        <f>HLOOKUP(TBL_CalcDarwin[[#This Row],[Fecha]],'Plantilla AEG ES'!$E$1:$HX$13,4,FALSE)</f>
        <v>9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10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4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16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45323.541666666293</v>
      </c>
      <c r="C159" s="17">
        <f t="shared" si="15"/>
        <v>6.5416666666666785</v>
      </c>
      <c r="D159" s="34">
        <f>TBL_CalcDarwin[[#This Row],[Darwin PLOM
MW]]+TBL_CalcDarwin[[#This Row],[Darwin PLOME
MW]]</f>
        <v>75.019000000000005</v>
      </c>
      <c r="E159" s="34">
        <f>TBL_CalcDarwin[[#This Row],[PLOM MW TOTAL BARRA A]]+TBL_CalcDarwin[[#This Row],[PLOM MW TOTAL BARRA B]]</f>
        <v>70.472999999999999</v>
      </c>
      <c r="F159" s="34">
        <f>TBL_CalcDarwin[[#This Row],[PLOME MW TOTAL BARRA A]]+TBL_CalcDarwin[[#This Row],[PLOME MW TOTAL BARRA B]]</f>
        <v>4.5459999999999994</v>
      </c>
      <c r="G159" s="48">
        <f>'Plantilla Datos'!D164</f>
        <v>6.3</v>
      </c>
      <c r="H159" s="48">
        <f>'Plantilla Datos'!E164</f>
        <v>8</v>
      </c>
      <c r="I159" s="49">
        <f>'Plantilla Datos'!F164</f>
        <v>24.1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3</v>
      </c>
      <c r="AD159" s="45">
        <f>HLOOKUP(TBL_CalcDarwin[[#This Row],[Fecha]],'Plantilla AEG ES'!$E$1:$HX$13,3,FALSE)</f>
        <v>4</v>
      </c>
      <c r="AE159" s="45">
        <f>HLOOKUP(TBL_CalcDarwin[[#This Row],[Fecha]],'Plantilla AEG ES'!$E$1:$HX$13,4,FALSE)</f>
        <v>9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10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4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16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45323.583333332957</v>
      </c>
      <c r="C160" s="17">
        <f t="shared" si="15"/>
        <v>6.5833333333333455</v>
      </c>
      <c r="D160" s="34">
        <f>TBL_CalcDarwin[[#This Row],[Darwin PLOM
MW]]+TBL_CalcDarwin[[#This Row],[Darwin PLOME
MW]]</f>
        <v>75.019000000000005</v>
      </c>
      <c r="E160" s="34">
        <f>TBL_CalcDarwin[[#This Row],[PLOM MW TOTAL BARRA A]]+TBL_CalcDarwin[[#This Row],[PLOM MW TOTAL BARRA B]]</f>
        <v>70.472999999999999</v>
      </c>
      <c r="F160" s="34">
        <f>TBL_CalcDarwin[[#This Row],[PLOME MW TOTAL BARRA A]]+TBL_CalcDarwin[[#This Row],[PLOME MW TOTAL BARRA B]]</f>
        <v>4.5459999999999994</v>
      </c>
      <c r="G160" s="48">
        <f>'Plantilla Datos'!D165</f>
        <v>6.3</v>
      </c>
      <c r="H160" s="48">
        <f>'Plantilla Datos'!E165</f>
        <v>8</v>
      </c>
      <c r="I160" s="49">
        <f>'Plantilla Datos'!F165</f>
        <v>23.6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3</v>
      </c>
      <c r="AD160" s="45">
        <f>HLOOKUP(TBL_CalcDarwin[[#This Row],[Fecha]],'Plantilla AEG ES'!$E$1:$HX$13,3,FALSE)</f>
        <v>4</v>
      </c>
      <c r="AE160" s="45">
        <f>HLOOKUP(TBL_CalcDarwin[[#This Row],[Fecha]],'Plantilla AEG ES'!$E$1:$HX$13,4,FALSE)</f>
        <v>9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10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4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16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45323.624999999622</v>
      </c>
      <c r="C161" s="17">
        <f t="shared" si="15"/>
        <v>6.6250000000000124</v>
      </c>
      <c r="D161" s="34">
        <f>TBL_CalcDarwin[[#This Row],[Darwin PLOM
MW]]+TBL_CalcDarwin[[#This Row],[Darwin PLOME
MW]]</f>
        <v>85.774000000000001</v>
      </c>
      <c r="E161" s="34">
        <f>TBL_CalcDarwin[[#This Row],[PLOM MW TOTAL BARRA A]]+TBL_CalcDarwin[[#This Row],[PLOM MW TOTAL BARRA B]]</f>
        <v>81.228000000000009</v>
      </c>
      <c r="F161" s="34">
        <f>TBL_CalcDarwin[[#This Row],[PLOME MW TOTAL BARRA A]]+TBL_CalcDarwin[[#This Row],[PLOME MW TOTAL BARRA B]]</f>
        <v>4.5459999999999994</v>
      </c>
      <c r="G161" s="48">
        <f>'Plantilla Datos'!D166</f>
        <v>6.4</v>
      </c>
      <c r="H161" s="48">
        <f>'Plantilla Datos'!E166</f>
        <v>8.1</v>
      </c>
      <c r="I161" s="49">
        <f>'Plantilla Datos'!F166</f>
        <v>23.2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3</v>
      </c>
      <c r="AD161" s="45">
        <f>HLOOKUP(TBL_CalcDarwin[[#This Row],[Fecha]],'Plantilla AEG ES'!$E$1:$HX$13,3,FALSE)</f>
        <v>4</v>
      </c>
      <c r="AE161" s="45">
        <f>HLOOKUP(TBL_CalcDarwin[[#This Row],[Fecha]],'Plantilla AEG ES'!$E$1:$HX$13,4,FALSE)</f>
        <v>9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10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4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16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45323.666666666286</v>
      </c>
      <c r="C162" s="17">
        <f t="shared" si="15"/>
        <v>6.6666666666666794</v>
      </c>
      <c r="D162" s="34">
        <f>TBL_CalcDarwin[[#This Row],[Darwin PLOM
MW]]+TBL_CalcDarwin[[#This Row],[Darwin PLOME
MW]]</f>
        <v>85.774000000000001</v>
      </c>
      <c r="E162" s="34">
        <f>TBL_CalcDarwin[[#This Row],[PLOM MW TOTAL BARRA A]]+TBL_CalcDarwin[[#This Row],[PLOM MW TOTAL BARRA B]]</f>
        <v>81.228000000000009</v>
      </c>
      <c r="F162" s="34">
        <f>TBL_CalcDarwin[[#This Row],[PLOME MW TOTAL BARRA A]]+TBL_CalcDarwin[[#This Row],[PLOME MW TOTAL BARRA B]]</f>
        <v>4.5459999999999994</v>
      </c>
      <c r="G162" s="48">
        <f>'Plantilla Datos'!D167</f>
        <v>6.4</v>
      </c>
      <c r="H162" s="48">
        <f>'Plantilla Datos'!E167</f>
        <v>8.1</v>
      </c>
      <c r="I162" s="49">
        <f>'Plantilla Datos'!F167</f>
        <v>22.7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3</v>
      </c>
      <c r="AD162" s="45">
        <f>HLOOKUP(TBL_CalcDarwin[[#This Row],[Fecha]],'Plantilla AEG ES'!$E$1:$HX$13,3,FALSE)</f>
        <v>4</v>
      </c>
      <c r="AE162" s="45">
        <f>HLOOKUP(TBL_CalcDarwin[[#This Row],[Fecha]],'Plantilla AEG ES'!$E$1:$HX$13,4,FALSE)</f>
        <v>9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10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4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16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45323.70833333295</v>
      </c>
      <c r="C163" s="17">
        <f t="shared" si="15"/>
        <v>6.7083333333333464</v>
      </c>
      <c r="D163" s="34">
        <f>TBL_CalcDarwin[[#This Row],[Darwin PLOM
MW]]+TBL_CalcDarwin[[#This Row],[Darwin PLOME
MW]]</f>
        <v>85.774000000000001</v>
      </c>
      <c r="E163" s="34">
        <f>TBL_CalcDarwin[[#This Row],[PLOM MW TOTAL BARRA A]]+TBL_CalcDarwin[[#This Row],[PLOM MW TOTAL BARRA B]]</f>
        <v>81.228000000000009</v>
      </c>
      <c r="F163" s="34">
        <f>TBL_CalcDarwin[[#This Row],[PLOME MW TOTAL BARRA A]]+TBL_CalcDarwin[[#This Row],[PLOME MW TOTAL BARRA B]]</f>
        <v>4.5459999999999994</v>
      </c>
      <c r="G163" s="48">
        <f>'Plantilla Datos'!D168</f>
        <v>6.4</v>
      </c>
      <c r="H163" s="48">
        <f>'Plantilla Datos'!E168</f>
        <v>8.1</v>
      </c>
      <c r="I163" s="49">
        <f>'Plantilla Datos'!F168</f>
        <v>22.3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3</v>
      </c>
      <c r="AD163" s="45">
        <f>HLOOKUP(TBL_CalcDarwin[[#This Row],[Fecha]],'Plantilla AEG ES'!$E$1:$HX$13,3,FALSE)</f>
        <v>4</v>
      </c>
      <c r="AE163" s="45">
        <f>HLOOKUP(TBL_CalcDarwin[[#This Row],[Fecha]],'Plantilla AEG ES'!$E$1:$HX$13,4,FALSE)</f>
        <v>9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10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4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16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45323.749999999614</v>
      </c>
      <c r="C164" s="17">
        <f t="shared" si="15"/>
        <v>6.7500000000000133</v>
      </c>
      <c r="D164" s="34">
        <f>TBL_CalcDarwin[[#This Row],[Darwin PLOM
MW]]+TBL_CalcDarwin[[#This Row],[Darwin PLOME
MW]]</f>
        <v>85.774000000000001</v>
      </c>
      <c r="E164" s="34">
        <f>TBL_CalcDarwin[[#This Row],[PLOM MW TOTAL BARRA A]]+TBL_CalcDarwin[[#This Row],[PLOM MW TOTAL BARRA B]]</f>
        <v>81.228000000000009</v>
      </c>
      <c r="F164" s="34">
        <f>TBL_CalcDarwin[[#This Row],[PLOME MW TOTAL BARRA A]]+TBL_CalcDarwin[[#This Row],[PLOME MW TOTAL BARRA B]]</f>
        <v>4.5459999999999994</v>
      </c>
      <c r="G164" s="48">
        <f>'Plantilla Datos'!D169</f>
        <v>6.5</v>
      </c>
      <c r="H164" s="48">
        <f>'Plantilla Datos'!E169</f>
        <v>8.1999999999999993</v>
      </c>
      <c r="I164" s="49">
        <f>'Plantilla Datos'!F169</f>
        <v>21.9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3</v>
      </c>
      <c r="AD164" s="45">
        <f>HLOOKUP(TBL_CalcDarwin[[#This Row],[Fecha]],'Plantilla AEG ES'!$E$1:$HX$13,3,FALSE)</f>
        <v>4</v>
      </c>
      <c r="AE164" s="45">
        <f>HLOOKUP(TBL_CalcDarwin[[#This Row],[Fecha]],'Plantilla AEG ES'!$E$1:$HX$13,4,FALSE)</f>
        <v>9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10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4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16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45323.791666666279</v>
      </c>
      <c r="C165" s="17">
        <f t="shared" si="15"/>
        <v>6.7916666666666803</v>
      </c>
      <c r="D165" s="34">
        <f>TBL_CalcDarwin[[#This Row],[Darwin PLOM
MW]]+TBL_CalcDarwin[[#This Row],[Darwin PLOME
MW]]</f>
        <v>85.774000000000001</v>
      </c>
      <c r="E165" s="34">
        <f>TBL_CalcDarwin[[#This Row],[PLOM MW TOTAL BARRA A]]+TBL_CalcDarwin[[#This Row],[PLOM MW TOTAL BARRA B]]</f>
        <v>81.228000000000009</v>
      </c>
      <c r="F165" s="34">
        <f>TBL_CalcDarwin[[#This Row],[PLOME MW TOTAL BARRA A]]+TBL_CalcDarwin[[#This Row],[PLOME MW TOTAL BARRA B]]</f>
        <v>4.5459999999999994</v>
      </c>
      <c r="G165" s="48">
        <f>'Plantilla Datos'!D170</f>
        <v>6.5</v>
      </c>
      <c r="H165" s="48">
        <f>'Plantilla Datos'!E170</f>
        <v>8.1999999999999993</v>
      </c>
      <c r="I165" s="49">
        <f>'Plantilla Datos'!F170</f>
        <v>21.3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3</v>
      </c>
      <c r="AD165" s="45">
        <f>HLOOKUP(TBL_CalcDarwin[[#This Row],[Fecha]],'Plantilla AEG ES'!$E$1:$HX$13,3,FALSE)</f>
        <v>4</v>
      </c>
      <c r="AE165" s="45">
        <f>HLOOKUP(TBL_CalcDarwin[[#This Row],[Fecha]],'Plantilla AEG ES'!$E$1:$HX$13,4,FALSE)</f>
        <v>9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10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4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16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45323.833333332943</v>
      </c>
      <c r="C166" s="17">
        <f t="shared" si="15"/>
        <v>6.8333333333333472</v>
      </c>
      <c r="D166" s="34">
        <f>TBL_CalcDarwin[[#This Row],[Darwin PLOM
MW]]+TBL_CalcDarwin[[#This Row],[Darwin PLOME
MW]]</f>
        <v>75.019000000000005</v>
      </c>
      <c r="E166" s="34">
        <f>TBL_CalcDarwin[[#This Row],[PLOM MW TOTAL BARRA A]]+TBL_CalcDarwin[[#This Row],[PLOM MW TOTAL BARRA B]]</f>
        <v>70.472999999999999</v>
      </c>
      <c r="F166" s="34">
        <f>TBL_CalcDarwin[[#This Row],[PLOME MW TOTAL BARRA A]]+TBL_CalcDarwin[[#This Row],[PLOME MW TOTAL BARRA B]]</f>
        <v>4.5459999999999994</v>
      </c>
      <c r="G166" s="48">
        <f>'Plantilla Datos'!D171</f>
        <v>6.1</v>
      </c>
      <c r="H166" s="48">
        <f>'Plantilla Datos'!E171</f>
        <v>7.7</v>
      </c>
      <c r="I166" s="49">
        <f>'Plantilla Datos'!F171</f>
        <v>21.1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3</v>
      </c>
      <c r="AD166" s="45">
        <f>HLOOKUP(TBL_CalcDarwin[[#This Row],[Fecha]],'Plantilla AEG ES'!$E$1:$HX$13,3,FALSE)</f>
        <v>4</v>
      </c>
      <c r="AE166" s="45">
        <f>HLOOKUP(TBL_CalcDarwin[[#This Row],[Fecha]],'Plantilla AEG ES'!$E$1:$HX$13,4,FALSE)</f>
        <v>9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10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4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16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45323.874999999607</v>
      </c>
      <c r="C167" s="17">
        <f>C166+TIME(1,0,0)</f>
        <v>6.8750000000000142</v>
      </c>
      <c r="D167" s="34">
        <f>TBL_CalcDarwin[[#This Row],[Darwin PLOM
MW]]+TBL_CalcDarwin[[#This Row],[Darwin PLOME
MW]]</f>
        <v>60.813000000000002</v>
      </c>
      <c r="E167" s="34">
        <f>TBL_CalcDarwin[[#This Row],[PLOM MW TOTAL BARRA A]]+TBL_CalcDarwin[[#This Row],[PLOM MW TOTAL BARRA B]]</f>
        <v>57.312000000000005</v>
      </c>
      <c r="F167" s="34">
        <f>TBL_CalcDarwin[[#This Row],[PLOME MW TOTAL BARRA A]]+TBL_CalcDarwin[[#This Row],[PLOME MW TOTAL BARRA B]]</f>
        <v>3.5010000000000003</v>
      </c>
      <c r="G167" s="48">
        <f>'Plantilla Datos'!D172</f>
        <v>5.7</v>
      </c>
      <c r="H167" s="48">
        <f>'Plantilla Datos'!E172</f>
        <v>7.3</v>
      </c>
      <c r="I167" s="49">
        <f>'Plantilla Datos'!F172</f>
        <v>21.1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3</v>
      </c>
      <c r="AD167" s="45">
        <f>HLOOKUP(TBL_CalcDarwin[[#This Row],[Fecha]],'Plantilla AEG ES'!$E$1:$HX$13,3,FALSE)</f>
        <v>4</v>
      </c>
      <c r="AE167" s="45">
        <f>HLOOKUP(TBL_CalcDarwin[[#This Row],[Fecha]],'Plantilla AEG ES'!$E$1:$HX$13,4,FALSE)</f>
        <v>9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10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4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16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45323.916666666271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48.407999999999994</v>
      </c>
      <c r="E168" s="34">
        <f>TBL_CalcDarwin[[#This Row],[PLOM MW TOTAL BARRA A]]+TBL_CalcDarwin[[#This Row],[PLOM MW TOTAL BARRA B]]</f>
        <v>45.783999999999992</v>
      </c>
      <c r="F168" s="34">
        <f>TBL_CalcDarwin[[#This Row],[PLOME MW TOTAL BARRA A]]+TBL_CalcDarwin[[#This Row],[PLOME MW TOTAL BARRA B]]</f>
        <v>2.6240000000000001</v>
      </c>
      <c r="G168" s="48">
        <f>'Plantilla Datos'!D173</f>
        <v>5.3</v>
      </c>
      <c r="H168" s="48">
        <f>'Plantilla Datos'!E173</f>
        <v>6.8</v>
      </c>
      <c r="I168" s="49">
        <f>'Plantilla Datos'!F173</f>
        <v>21.1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3</v>
      </c>
      <c r="AD168" s="45">
        <f>HLOOKUP(TBL_CalcDarwin[[#This Row],[Fecha]],'Plantilla AEG ES'!$E$1:$HX$13,3,FALSE)</f>
        <v>4</v>
      </c>
      <c r="AE168" s="45">
        <f>HLOOKUP(TBL_CalcDarwin[[#This Row],[Fecha]],'Plantilla AEG ES'!$E$1:$HX$13,4,FALSE)</f>
        <v>9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10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4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16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45323.958333332936</v>
      </c>
      <c r="C169" s="17">
        <f t="shared" si="16"/>
        <v>6.9583333333333481</v>
      </c>
      <c r="D169" s="34">
        <f>TBL_CalcDarwin[[#This Row],[Darwin PLOM
MW]]+TBL_CalcDarwin[[#This Row],[Darwin PLOME
MW]]</f>
        <v>38.895000000000003</v>
      </c>
      <c r="E169" s="34">
        <f>TBL_CalcDarwin[[#This Row],[PLOM MW TOTAL BARRA A]]+TBL_CalcDarwin[[#This Row],[PLOM MW TOTAL BARRA B]]</f>
        <v>36.509</v>
      </c>
      <c r="F169" s="34">
        <f>TBL_CalcDarwin[[#This Row],[PLOME MW TOTAL BARRA A]]+TBL_CalcDarwin[[#This Row],[PLOME MW TOTAL BARRA B]]</f>
        <v>2.3860000000000001</v>
      </c>
      <c r="G169" s="48">
        <f>'Plantilla Datos'!D174</f>
        <v>4.9000000000000004</v>
      </c>
      <c r="H169" s="48">
        <f>'Plantilla Datos'!E174</f>
        <v>6.3</v>
      </c>
      <c r="I169" s="49">
        <f>'Plantilla Datos'!F174</f>
        <v>21.1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3</v>
      </c>
      <c r="AD169" s="45">
        <f>HLOOKUP(TBL_CalcDarwin[[#This Row],[Fecha]],'Plantilla AEG ES'!$E$1:$HX$13,3,FALSE)</f>
        <v>4</v>
      </c>
      <c r="AE169" s="45">
        <f>HLOOKUP(TBL_CalcDarwin[[#This Row],[Fecha]],'Plantilla AEG ES'!$E$1:$HX$13,4,FALSE)</f>
        <v>9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10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4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16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16.015000000000001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45323.9999999996</v>
      </c>
      <c r="C170" s="17">
        <f t="shared" si="16"/>
        <v>7.0000000000000151</v>
      </c>
      <c r="D170" s="34">
        <f>TBL_CalcDarwin[[#This Row],[Darwin PLOM
MW]]+TBL_CalcDarwin[[#This Row],[Darwin PLOME
MW]]</f>
        <v>28.661000000000001</v>
      </c>
      <c r="E170" s="34">
        <f>TBL_CalcDarwin[[#This Row],[PLOM MW TOTAL BARRA A]]+TBL_CalcDarwin[[#This Row],[PLOM MW TOTAL BARRA B]]</f>
        <v>26.968</v>
      </c>
      <c r="F170" s="34">
        <f>TBL_CalcDarwin[[#This Row],[PLOME MW TOTAL BARRA A]]+TBL_CalcDarwin[[#This Row],[PLOME MW TOTAL BARRA B]]</f>
        <v>1.6930000000000001</v>
      </c>
      <c r="G170" s="48">
        <f>'Plantilla Datos'!D175</f>
        <v>4.5</v>
      </c>
      <c r="H170" s="48">
        <f>'Plantilla Datos'!E175</f>
        <v>5.8</v>
      </c>
      <c r="I170" s="49">
        <f>'Plantilla Datos'!F175</f>
        <v>21.1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3</v>
      </c>
      <c r="AD170" s="45">
        <f>HLOOKUP(TBL_CalcDarwin[[#This Row],[Fecha]],'Plantilla AEG ES'!$E$1:$HX$13,3,FALSE)</f>
        <v>4</v>
      </c>
      <c r="AE170" s="45">
        <f>HLOOKUP(TBL_CalcDarwin[[#This Row],[Fecha]],'Plantilla AEG ES'!$E$1:$HX$13,4,FALSE)</f>
        <v>8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10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4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15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45324.041666666264</v>
      </c>
      <c r="C171" s="17">
        <f t="shared" si="16"/>
        <v>7.0416666666666821</v>
      </c>
      <c r="D171" s="34">
        <f>TBL_CalcDarwin[[#This Row],[Darwin PLOM
MW]]+TBL_CalcDarwin[[#This Row],[Darwin PLOME
MW]]</f>
        <v>22.446999999999999</v>
      </c>
      <c r="E171" s="34">
        <f>TBL_CalcDarwin[[#This Row],[PLOM MW TOTAL BARRA A]]+TBL_CalcDarwin[[#This Row],[PLOM MW TOTAL BARRA B]]</f>
        <v>21.167999999999999</v>
      </c>
      <c r="F171" s="34">
        <f>TBL_CalcDarwin[[#This Row],[PLOME MW TOTAL BARRA A]]+TBL_CalcDarwin[[#This Row],[PLOME MW TOTAL BARRA B]]</f>
        <v>1.2790000000000001</v>
      </c>
      <c r="G171" s="48">
        <f>'Plantilla Datos'!D176</f>
        <v>4.0999999999999996</v>
      </c>
      <c r="H171" s="48">
        <f>'Plantilla Datos'!E176</f>
        <v>5.3</v>
      </c>
      <c r="I171" s="49">
        <f>'Plantilla Datos'!F176</f>
        <v>21.1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3</v>
      </c>
      <c r="AD171" s="45">
        <f>HLOOKUP(TBL_CalcDarwin[[#This Row],[Fecha]],'Plantilla AEG ES'!$E$1:$HX$13,3,FALSE)</f>
        <v>4</v>
      </c>
      <c r="AE171" s="45">
        <f>HLOOKUP(TBL_CalcDarwin[[#This Row],[Fecha]],'Plantilla AEG ES'!$E$1:$HX$13,4,FALSE)</f>
        <v>8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10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4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15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45324.083333332928</v>
      </c>
      <c r="C172" s="17">
        <f t="shared" si="16"/>
        <v>7.083333333333349</v>
      </c>
      <c r="D172" s="34">
        <f>TBL_CalcDarwin[[#This Row],[Darwin PLOM
MW]]+TBL_CalcDarwin[[#This Row],[Darwin PLOME
MW]]</f>
        <v>22.446999999999999</v>
      </c>
      <c r="E172" s="34">
        <f>TBL_CalcDarwin[[#This Row],[PLOM MW TOTAL BARRA A]]+TBL_CalcDarwin[[#This Row],[PLOM MW TOTAL BARRA B]]</f>
        <v>21.167999999999999</v>
      </c>
      <c r="F172" s="34">
        <f>TBL_CalcDarwin[[#This Row],[PLOME MW TOTAL BARRA A]]+TBL_CalcDarwin[[#This Row],[PLOME MW TOTAL BARRA B]]</f>
        <v>1.2790000000000001</v>
      </c>
      <c r="G172" s="48">
        <f>'Plantilla Datos'!D177</f>
        <v>4.0999999999999996</v>
      </c>
      <c r="H172" s="48">
        <f>'Plantilla Datos'!E177</f>
        <v>5.3</v>
      </c>
      <c r="I172" s="49">
        <f>'Plantilla Datos'!F177</f>
        <v>21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3</v>
      </c>
      <c r="AD172" s="45">
        <f>HLOOKUP(TBL_CalcDarwin[[#This Row],[Fecha]],'Plantilla AEG ES'!$E$1:$HX$13,3,FALSE)</f>
        <v>4</v>
      </c>
      <c r="AE172" s="45">
        <f>HLOOKUP(TBL_CalcDarwin[[#This Row],[Fecha]],'Plantilla AEG ES'!$E$1:$HX$13,4,FALSE)</f>
        <v>8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10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4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15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45324.124999999593</v>
      </c>
      <c r="C173" s="17">
        <f>C172+TIME(1,0,0)</f>
        <v>7.125000000000016</v>
      </c>
      <c r="D173" s="34">
        <f>TBL_CalcDarwin[[#This Row],[Darwin PLOM
MW]]+TBL_CalcDarwin[[#This Row],[Darwin PLOME
MW]]</f>
        <v>22.446999999999999</v>
      </c>
      <c r="E173" s="34">
        <f>TBL_CalcDarwin[[#This Row],[PLOM MW TOTAL BARRA A]]+TBL_CalcDarwin[[#This Row],[PLOM MW TOTAL BARRA B]]</f>
        <v>21.167999999999999</v>
      </c>
      <c r="F173" s="34">
        <f>TBL_CalcDarwin[[#This Row],[PLOME MW TOTAL BARRA A]]+TBL_CalcDarwin[[#This Row],[PLOME MW TOTAL BARRA B]]</f>
        <v>1.2790000000000001</v>
      </c>
      <c r="G173" s="48">
        <f>'Plantilla Datos'!D178</f>
        <v>4.0999999999999996</v>
      </c>
      <c r="H173" s="48">
        <f>'Plantilla Datos'!E178</f>
        <v>5.3</v>
      </c>
      <c r="I173" s="49">
        <f>'Plantilla Datos'!F178</f>
        <v>21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3</v>
      </c>
      <c r="AD173" s="45">
        <f>HLOOKUP(TBL_CalcDarwin[[#This Row],[Fecha]],'Plantilla AEG ES'!$E$1:$HX$13,3,FALSE)</f>
        <v>4</v>
      </c>
      <c r="AE173" s="45">
        <f>HLOOKUP(TBL_CalcDarwin[[#This Row],[Fecha]],'Plantilla AEG ES'!$E$1:$HX$13,4,FALSE)</f>
        <v>8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10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4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15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45324.166666666257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22.446999999999999</v>
      </c>
      <c r="E174" s="34">
        <f>TBL_CalcDarwin[[#This Row],[PLOM MW TOTAL BARRA A]]+TBL_CalcDarwin[[#This Row],[PLOM MW TOTAL BARRA B]]</f>
        <v>21.167999999999999</v>
      </c>
      <c r="F174" s="34">
        <f>TBL_CalcDarwin[[#This Row],[PLOME MW TOTAL BARRA A]]+TBL_CalcDarwin[[#This Row],[PLOME MW TOTAL BARRA B]]</f>
        <v>1.2790000000000001</v>
      </c>
      <c r="G174" s="48">
        <f>'Plantilla Datos'!D179</f>
        <v>4.0999999999999996</v>
      </c>
      <c r="H174" s="48">
        <f>'Plantilla Datos'!E179</f>
        <v>5.4</v>
      </c>
      <c r="I174" s="49">
        <f>'Plantilla Datos'!F179</f>
        <v>20.9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3</v>
      </c>
      <c r="AD174" s="45">
        <f>HLOOKUP(TBL_CalcDarwin[[#This Row],[Fecha]],'Plantilla AEG ES'!$E$1:$HX$13,3,FALSE)</f>
        <v>4</v>
      </c>
      <c r="AE174" s="45">
        <f>HLOOKUP(TBL_CalcDarwin[[#This Row],[Fecha]],'Plantilla AEG ES'!$E$1:$HX$13,4,FALSE)</f>
        <v>8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10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4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15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45324.208333332921</v>
      </c>
      <c r="C175" s="17">
        <f t="shared" si="17"/>
        <v>7.2083333333333499</v>
      </c>
      <c r="D175" s="34">
        <f>TBL_CalcDarwin[[#This Row],[Darwin PLOM
MW]]+TBL_CalcDarwin[[#This Row],[Darwin PLOME
MW]]</f>
        <v>22.446999999999999</v>
      </c>
      <c r="E175" s="34">
        <f>TBL_CalcDarwin[[#This Row],[PLOM MW TOTAL BARRA A]]+TBL_CalcDarwin[[#This Row],[PLOM MW TOTAL BARRA B]]</f>
        <v>21.167999999999999</v>
      </c>
      <c r="F175" s="34">
        <f>TBL_CalcDarwin[[#This Row],[PLOME MW TOTAL BARRA A]]+TBL_CalcDarwin[[#This Row],[PLOME MW TOTAL BARRA B]]</f>
        <v>1.2790000000000001</v>
      </c>
      <c r="G175" s="48">
        <f>'Plantilla Datos'!D180</f>
        <v>4.0999999999999996</v>
      </c>
      <c r="H175" s="48">
        <f>'Plantilla Datos'!E180</f>
        <v>5.4</v>
      </c>
      <c r="I175" s="49">
        <f>'Plantilla Datos'!F180</f>
        <v>20.9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3</v>
      </c>
      <c r="AD175" s="45">
        <f>HLOOKUP(TBL_CalcDarwin[[#This Row],[Fecha]],'Plantilla AEG ES'!$E$1:$HX$13,3,FALSE)</f>
        <v>4</v>
      </c>
      <c r="AE175" s="45">
        <f>HLOOKUP(TBL_CalcDarwin[[#This Row],[Fecha]],'Plantilla AEG ES'!$E$1:$HX$13,4,FALSE)</f>
        <v>8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10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4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15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45324.249999999585</v>
      </c>
      <c r="C176" s="17">
        <f t="shared" si="17"/>
        <v>7.2500000000000169</v>
      </c>
      <c r="D176" s="34">
        <f>TBL_CalcDarwin[[#This Row],[Darwin PLOM
MW]]+TBL_CalcDarwin[[#This Row],[Darwin PLOME
MW]]</f>
        <v>22.446999999999999</v>
      </c>
      <c r="E176" s="34">
        <f>TBL_CalcDarwin[[#This Row],[PLOM MW TOTAL BARRA A]]+TBL_CalcDarwin[[#This Row],[PLOM MW TOTAL BARRA B]]</f>
        <v>21.167999999999999</v>
      </c>
      <c r="F176" s="34">
        <f>TBL_CalcDarwin[[#This Row],[PLOME MW TOTAL BARRA A]]+TBL_CalcDarwin[[#This Row],[PLOME MW TOTAL BARRA B]]</f>
        <v>1.2790000000000001</v>
      </c>
      <c r="G176" s="48">
        <f>'Plantilla Datos'!D181</f>
        <v>4.2</v>
      </c>
      <c r="H176" s="48">
        <f>'Plantilla Datos'!E181</f>
        <v>5.4</v>
      </c>
      <c r="I176" s="49">
        <f>'Plantilla Datos'!F181</f>
        <v>21.3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3</v>
      </c>
      <c r="AD176" s="45">
        <f>HLOOKUP(TBL_CalcDarwin[[#This Row],[Fecha]],'Plantilla AEG ES'!$E$1:$HX$13,3,FALSE)</f>
        <v>4</v>
      </c>
      <c r="AE176" s="45">
        <f>HLOOKUP(TBL_CalcDarwin[[#This Row],[Fecha]],'Plantilla AEG ES'!$E$1:$HX$13,4,FALSE)</f>
        <v>8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10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4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15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45324.29166666625</v>
      </c>
      <c r="C177" s="17">
        <f t="shared" si="17"/>
        <v>7.2916666666666838</v>
      </c>
      <c r="D177" s="34">
        <f>TBL_CalcDarwin[[#This Row],[Darwin PLOM
MW]]+TBL_CalcDarwin[[#This Row],[Darwin PLOME
MW]]</f>
        <v>22.446999999999999</v>
      </c>
      <c r="E177" s="34">
        <f>TBL_CalcDarwin[[#This Row],[PLOM MW TOTAL BARRA A]]+TBL_CalcDarwin[[#This Row],[PLOM MW TOTAL BARRA B]]</f>
        <v>21.167999999999999</v>
      </c>
      <c r="F177" s="34">
        <f>TBL_CalcDarwin[[#This Row],[PLOME MW TOTAL BARRA A]]+TBL_CalcDarwin[[#This Row],[PLOME MW TOTAL BARRA B]]</f>
        <v>1.2790000000000001</v>
      </c>
      <c r="G177" s="48">
        <f>'Plantilla Datos'!D182</f>
        <v>4.2</v>
      </c>
      <c r="H177" s="48">
        <f>'Plantilla Datos'!E182</f>
        <v>5.4</v>
      </c>
      <c r="I177" s="49">
        <f>'Plantilla Datos'!F182</f>
        <v>21.3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3</v>
      </c>
      <c r="AD177" s="45">
        <f>HLOOKUP(TBL_CalcDarwin[[#This Row],[Fecha]],'Plantilla AEG ES'!$E$1:$HX$13,3,FALSE)</f>
        <v>4</v>
      </c>
      <c r="AE177" s="45">
        <f>HLOOKUP(TBL_CalcDarwin[[#This Row],[Fecha]],'Plantilla AEG ES'!$E$1:$HX$13,4,FALSE)</f>
        <v>8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10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4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15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45324.333333332914</v>
      </c>
      <c r="C178" s="17">
        <f t="shared" si="17"/>
        <v>7.3333333333333508</v>
      </c>
      <c r="D178" s="34">
        <f>TBL_CalcDarwin[[#This Row],[Darwin PLOM
MW]]+TBL_CalcDarwin[[#This Row],[Darwin PLOME
MW]]</f>
        <v>30.244999999999997</v>
      </c>
      <c r="E178" s="34">
        <f>TBL_CalcDarwin[[#This Row],[PLOM MW TOTAL BARRA A]]+TBL_CalcDarwin[[#This Row],[PLOM MW TOTAL BARRA B]]</f>
        <v>28.353999999999999</v>
      </c>
      <c r="F178" s="34">
        <f>TBL_CalcDarwin[[#This Row],[PLOME MW TOTAL BARRA A]]+TBL_CalcDarwin[[#This Row],[PLOME MW TOTAL BARRA B]]</f>
        <v>1.891</v>
      </c>
      <c r="G178" s="48">
        <f>'Plantilla Datos'!D183</f>
        <v>4.5999999999999996</v>
      </c>
      <c r="H178" s="48">
        <f>'Plantilla Datos'!E183</f>
        <v>6</v>
      </c>
      <c r="I178" s="49">
        <f>'Plantilla Datos'!F183</f>
        <v>21.6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3</v>
      </c>
      <c r="AD178" s="45">
        <f>HLOOKUP(TBL_CalcDarwin[[#This Row],[Fecha]],'Plantilla AEG ES'!$E$1:$HX$13,3,FALSE)</f>
        <v>4</v>
      </c>
      <c r="AE178" s="45">
        <f>HLOOKUP(TBL_CalcDarwin[[#This Row],[Fecha]],'Plantilla AEG ES'!$E$1:$HX$13,4,FALSE)</f>
        <v>8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10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4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15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45324.374999999578</v>
      </c>
      <c r="C179" s="17">
        <f t="shared" si="17"/>
        <v>7.3750000000000178</v>
      </c>
      <c r="D179" s="34">
        <f>TBL_CalcDarwin[[#This Row],[Darwin PLOM
MW]]+TBL_CalcDarwin[[#This Row],[Darwin PLOME
MW]]</f>
        <v>39.533000000000001</v>
      </c>
      <c r="E179" s="34">
        <f>TBL_CalcDarwin[[#This Row],[PLOM MW TOTAL BARRA A]]+TBL_CalcDarwin[[#This Row],[PLOM MW TOTAL BARRA B]]</f>
        <v>36.908999999999999</v>
      </c>
      <c r="F179" s="34">
        <f>TBL_CalcDarwin[[#This Row],[PLOME MW TOTAL BARRA A]]+TBL_CalcDarwin[[#This Row],[PLOME MW TOTAL BARRA B]]</f>
        <v>2.6240000000000001</v>
      </c>
      <c r="G179" s="48">
        <f>'Plantilla Datos'!D184</f>
        <v>5.0999999999999996</v>
      </c>
      <c r="H179" s="48">
        <f>'Plantilla Datos'!E184</f>
        <v>6.5</v>
      </c>
      <c r="I179" s="49">
        <f>'Plantilla Datos'!F184</f>
        <v>21.9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3</v>
      </c>
      <c r="AD179" s="45">
        <f>HLOOKUP(TBL_CalcDarwin[[#This Row],[Fecha]],'Plantilla AEG ES'!$E$1:$HX$13,3,FALSE)</f>
        <v>4</v>
      </c>
      <c r="AE179" s="45">
        <f>HLOOKUP(TBL_CalcDarwin[[#This Row],[Fecha]],'Plantilla AEG ES'!$E$1:$HX$13,4,FALSE)</f>
        <v>8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10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4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15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15.701000000000001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45324.416666666242</v>
      </c>
      <c r="C180" s="17">
        <f t="shared" si="17"/>
        <v>7.4166666666666847</v>
      </c>
      <c r="D180" s="34">
        <f>TBL_CalcDarwin[[#This Row],[Darwin PLOM
MW]]+TBL_CalcDarwin[[#This Row],[Darwin PLOME
MW]]</f>
        <v>48.200999999999993</v>
      </c>
      <c r="E180" s="34">
        <f>TBL_CalcDarwin[[#This Row],[PLOM MW TOTAL BARRA A]]+TBL_CalcDarwin[[#This Row],[PLOM MW TOTAL BARRA B]]</f>
        <v>44.98299999999999</v>
      </c>
      <c r="F180" s="34">
        <f>TBL_CalcDarwin[[#This Row],[PLOME MW TOTAL BARRA A]]+TBL_CalcDarwin[[#This Row],[PLOME MW TOTAL BARRA B]]</f>
        <v>3.218</v>
      </c>
      <c r="G180" s="48">
        <f>'Plantilla Datos'!D185</f>
        <v>5.5</v>
      </c>
      <c r="H180" s="48">
        <f>'Plantilla Datos'!E185</f>
        <v>7</v>
      </c>
      <c r="I180" s="49">
        <f>'Plantilla Datos'!F185</f>
        <v>22.3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3</v>
      </c>
      <c r="AD180" s="45">
        <f>HLOOKUP(TBL_CalcDarwin[[#This Row],[Fecha]],'Plantilla AEG ES'!$E$1:$HX$13,3,FALSE)</f>
        <v>4</v>
      </c>
      <c r="AE180" s="45">
        <f>HLOOKUP(TBL_CalcDarwin[[#This Row],[Fecha]],'Plantilla AEG ES'!$E$1:$HX$13,4,FALSE)</f>
        <v>8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10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4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15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45324.458333332906</v>
      </c>
      <c r="C181" s="17">
        <f t="shared" si="17"/>
        <v>7.4583333333333517</v>
      </c>
      <c r="D181" s="34">
        <f>TBL_CalcDarwin[[#This Row],[Darwin PLOM
MW]]+TBL_CalcDarwin[[#This Row],[Darwin PLOME
MW]]</f>
        <v>60.813000000000002</v>
      </c>
      <c r="E181" s="34">
        <f>TBL_CalcDarwin[[#This Row],[PLOM MW TOTAL BARRA A]]+TBL_CalcDarwin[[#This Row],[PLOM MW TOTAL BARRA B]]</f>
        <v>57.312000000000005</v>
      </c>
      <c r="F181" s="34">
        <f>TBL_CalcDarwin[[#This Row],[PLOME MW TOTAL BARRA A]]+TBL_CalcDarwin[[#This Row],[PLOME MW TOTAL BARRA B]]</f>
        <v>3.5010000000000003</v>
      </c>
      <c r="G181" s="48">
        <f>'Plantilla Datos'!D186</f>
        <v>5.9</v>
      </c>
      <c r="H181" s="48">
        <f>'Plantilla Datos'!E186</f>
        <v>7.5</v>
      </c>
      <c r="I181" s="49">
        <f>'Plantilla Datos'!F186</f>
        <v>22.6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3</v>
      </c>
      <c r="AD181" s="45">
        <f>HLOOKUP(TBL_CalcDarwin[[#This Row],[Fecha]],'Plantilla AEG ES'!$E$1:$HX$13,3,FALSE)</f>
        <v>4</v>
      </c>
      <c r="AE181" s="45">
        <f>HLOOKUP(TBL_CalcDarwin[[#This Row],[Fecha]],'Plantilla AEG ES'!$E$1:$HX$13,4,FALSE)</f>
        <v>9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10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4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16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45324.499999999571</v>
      </c>
      <c r="C182" s="17">
        <f t="shared" si="17"/>
        <v>7.5000000000000187</v>
      </c>
      <c r="D182" s="34">
        <f>TBL_CalcDarwin[[#This Row],[Darwin PLOM
MW]]+TBL_CalcDarwin[[#This Row],[Darwin PLOME
MW]]</f>
        <v>85.774000000000001</v>
      </c>
      <c r="E182" s="34">
        <f>TBL_CalcDarwin[[#This Row],[PLOM MW TOTAL BARRA A]]+TBL_CalcDarwin[[#This Row],[PLOM MW TOTAL BARRA B]]</f>
        <v>81.228000000000009</v>
      </c>
      <c r="F182" s="34">
        <f>TBL_CalcDarwin[[#This Row],[PLOME MW TOTAL BARRA A]]+TBL_CalcDarwin[[#This Row],[PLOME MW TOTAL BARRA B]]</f>
        <v>4.5459999999999994</v>
      </c>
      <c r="G182" s="48">
        <f>'Plantilla Datos'!D187</f>
        <v>6.4</v>
      </c>
      <c r="H182" s="48">
        <f>'Plantilla Datos'!E187</f>
        <v>8.1</v>
      </c>
      <c r="I182" s="49">
        <f>'Plantilla Datos'!F187</f>
        <v>22.9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3</v>
      </c>
      <c r="AD182" s="45">
        <f>HLOOKUP(TBL_CalcDarwin[[#This Row],[Fecha]],'Plantilla AEG ES'!$E$1:$HX$13,3,FALSE)</f>
        <v>4</v>
      </c>
      <c r="AE182" s="45">
        <f>HLOOKUP(TBL_CalcDarwin[[#This Row],[Fecha]],'Plantilla AEG ES'!$E$1:$HX$13,4,FALSE)</f>
        <v>9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10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4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16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45324.541666666235</v>
      </c>
      <c r="C183" s="17">
        <f t="shared" si="17"/>
        <v>7.5416666666666856</v>
      </c>
      <c r="D183" s="34">
        <f>TBL_CalcDarwin[[#This Row],[Darwin PLOM
MW]]+TBL_CalcDarwin[[#This Row],[Darwin PLOME
MW]]</f>
        <v>101.983</v>
      </c>
      <c r="E183" s="34">
        <f>TBL_CalcDarwin[[#This Row],[PLOM MW TOTAL BARRA A]]+TBL_CalcDarwin[[#This Row],[PLOM MW TOTAL BARRA B]]</f>
        <v>96.207000000000008</v>
      </c>
      <c r="F183" s="34">
        <f>TBL_CalcDarwin[[#This Row],[PLOME MW TOTAL BARRA A]]+TBL_CalcDarwin[[#This Row],[PLOME MW TOTAL BARRA B]]</f>
        <v>5.7759999999999998</v>
      </c>
      <c r="G183" s="48">
        <f>'Plantilla Datos'!D188</f>
        <v>6.8</v>
      </c>
      <c r="H183" s="48">
        <f>'Plantilla Datos'!E188</f>
        <v>8.6</v>
      </c>
      <c r="I183" s="49">
        <f>'Plantilla Datos'!F188</f>
        <v>23.1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3</v>
      </c>
      <c r="AD183" s="45">
        <f>HLOOKUP(TBL_CalcDarwin[[#This Row],[Fecha]],'Plantilla AEG ES'!$E$1:$HX$13,3,FALSE)</f>
        <v>4</v>
      </c>
      <c r="AE183" s="45">
        <f>HLOOKUP(TBL_CalcDarwin[[#This Row],[Fecha]],'Plantilla AEG ES'!$E$1:$HX$13,4,FALSE)</f>
        <v>9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10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4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16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45324.583333332899</v>
      </c>
      <c r="C184" s="17">
        <f t="shared" si="17"/>
        <v>7.5833333333333526</v>
      </c>
      <c r="D184" s="34">
        <f>TBL_CalcDarwin[[#This Row],[Darwin PLOM
MW]]+TBL_CalcDarwin[[#This Row],[Darwin PLOME
MW]]</f>
        <v>101.983</v>
      </c>
      <c r="E184" s="34">
        <f>TBL_CalcDarwin[[#This Row],[PLOM MW TOTAL BARRA A]]+TBL_CalcDarwin[[#This Row],[PLOM MW TOTAL BARRA B]]</f>
        <v>96.207000000000008</v>
      </c>
      <c r="F184" s="34">
        <f>TBL_CalcDarwin[[#This Row],[PLOME MW TOTAL BARRA A]]+TBL_CalcDarwin[[#This Row],[PLOME MW TOTAL BARRA B]]</f>
        <v>5.7759999999999998</v>
      </c>
      <c r="G184" s="48">
        <f>'Plantilla Datos'!D189</f>
        <v>6.9</v>
      </c>
      <c r="H184" s="48">
        <f>'Plantilla Datos'!E189</f>
        <v>8.6</v>
      </c>
      <c r="I184" s="49">
        <f>'Plantilla Datos'!F189</f>
        <v>22.8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3</v>
      </c>
      <c r="AD184" s="45">
        <f>HLOOKUP(TBL_CalcDarwin[[#This Row],[Fecha]],'Plantilla AEG ES'!$E$1:$HX$13,3,FALSE)</f>
        <v>4</v>
      </c>
      <c r="AE184" s="45">
        <f>HLOOKUP(TBL_CalcDarwin[[#This Row],[Fecha]],'Plantilla AEG ES'!$E$1:$HX$13,4,FALSE)</f>
        <v>9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10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4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16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45324.624999999563</v>
      </c>
      <c r="C185" s="17">
        <f t="shared" si="17"/>
        <v>7.6250000000000195</v>
      </c>
      <c r="D185" s="34">
        <f>TBL_CalcDarwin[[#This Row],[Darwin PLOM
MW]]+TBL_CalcDarwin[[#This Row],[Darwin PLOME
MW]]</f>
        <v>101.983</v>
      </c>
      <c r="E185" s="34">
        <f>TBL_CalcDarwin[[#This Row],[PLOM MW TOTAL BARRA A]]+TBL_CalcDarwin[[#This Row],[PLOM MW TOTAL BARRA B]]</f>
        <v>96.207000000000008</v>
      </c>
      <c r="F185" s="34">
        <f>TBL_CalcDarwin[[#This Row],[PLOME MW TOTAL BARRA A]]+TBL_CalcDarwin[[#This Row],[PLOME MW TOTAL BARRA B]]</f>
        <v>5.7759999999999998</v>
      </c>
      <c r="G185" s="48">
        <f>'Plantilla Datos'!D190</f>
        <v>6.9</v>
      </c>
      <c r="H185" s="48">
        <f>'Plantilla Datos'!E190</f>
        <v>8.6999999999999993</v>
      </c>
      <c r="I185" s="49">
        <f>'Plantilla Datos'!F190</f>
        <v>22.6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3</v>
      </c>
      <c r="AD185" s="45">
        <f>HLOOKUP(TBL_CalcDarwin[[#This Row],[Fecha]],'Plantilla AEG ES'!$E$1:$HX$13,3,FALSE)</f>
        <v>4</v>
      </c>
      <c r="AE185" s="45">
        <f>HLOOKUP(TBL_CalcDarwin[[#This Row],[Fecha]],'Plantilla AEG ES'!$E$1:$HX$13,4,FALSE)</f>
        <v>9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10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4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16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45324.666666666228</v>
      </c>
      <c r="C186" s="17">
        <f t="shared" si="17"/>
        <v>7.6666666666666865</v>
      </c>
      <c r="D186" s="34">
        <f>TBL_CalcDarwin[[#This Row],[Darwin PLOM
MW]]+TBL_CalcDarwin[[#This Row],[Darwin PLOME
MW]]</f>
        <v>101.983</v>
      </c>
      <c r="E186" s="34">
        <f>TBL_CalcDarwin[[#This Row],[PLOM MW TOTAL BARRA A]]+TBL_CalcDarwin[[#This Row],[PLOM MW TOTAL BARRA B]]</f>
        <v>96.207000000000008</v>
      </c>
      <c r="F186" s="34">
        <f>TBL_CalcDarwin[[#This Row],[PLOME MW TOTAL BARRA A]]+TBL_CalcDarwin[[#This Row],[PLOME MW TOTAL BARRA B]]</f>
        <v>5.7759999999999998</v>
      </c>
      <c r="G186" s="48">
        <f>'Plantilla Datos'!D191</f>
        <v>7</v>
      </c>
      <c r="H186" s="48">
        <f>'Plantilla Datos'!E191</f>
        <v>8.8000000000000007</v>
      </c>
      <c r="I186" s="49">
        <f>'Plantilla Datos'!F191</f>
        <v>22.3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3</v>
      </c>
      <c r="AD186" s="45">
        <f>HLOOKUP(TBL_CalcDarwin[[#This Row],[Fecha]],'Plantilla AEG ES'!$E$1:$HX$13,3,FALSE)</f>
        <v>4</v>
      </c>
      <c r="AE186" s="45">
        <f>HLOOKUP(TBL_CalcDarwin[[#This Row],[Fecha]],'Plantilla AEG ES'!$E$1:$HX$13,4,FALSE)</f>
        <v>9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10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4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16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45324.708333332892</v>
      </c>
      <c r="C187" s="17">
        <f t="shared" si="17"/>
        <v>7.7083333333333535</v>
      </c>
      <c r="D187" s="34">
        <f>TBL_CalcDarwin[[#This Row],[Darwin PLOM
MW]]+TBL_CalcDarwin[[#This Row],[Darwin PLOME
MW]]</f>
        <v>101.983</v>
      </c>
      <c r="E187" s="34">
        <f>TBL_CalcDarwin[[#This Row],[PLOM MW TOTAL BARRA A]]+TBL_CalcDarwin[[#This Row],[PLOM MW TOTAL BARRA B]]</f>
        <v>96.207000000000008</v>
      </c>
      <c r="F187" s="34">
        <f>TBL_CalcDarwin[[#This Row],[PLOME MW TOTAL BARRA A]]+TBL_CalcDarwin[[#This Row],[PLOME MW TOTAL BARRA B]]</f>
        <v>5.7759999999999998</v>
      </c>
      <c r="G187" s="48">
        <f>'Plantilla Datos'!D192</f>
        <v>7</v>
      </c>
      <c r="H187" s="48">
        <f>'Plantilla Datos'!E192</f>
        <v>8.8000000000000007</v>
      </c>
      <c r="I187" s="49">
        <f>'Plantilla Datos'!F192</f>
        <v>22.1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3</v>
      </c>
      <c r="AD187" s="45">
        <f>HLOOKUP(TBL_CalcDarwin[[#This Row],[Fecha]],'Plantilla AEG ES'!$E$1:$HX$13,3,FALSE)</f>
        <v>4</v>
      </c>
      <c r="AE187" s="45">
        <f>HLOOKUP(TBL_CalcDarwin[[#This Row],[Fecha]],'Plantilla AEG ES'!$E$1:$HX$13,4,FALSE)</f>
        <v>9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10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4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16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45324.749999999556</v>
      </c>
      <c r="C188" s="17">
        <f t="shared" si="17"/>
        <v>7.7500000000000204</v>
      </c>
      <c r="D188" s="34">
        <f>TBL_CalcDarwin[[#This Row],[Darwin PLOM
MW]]+TBL_CalcDarwin[[#This Row],[Darwin PLOME
MW]]</f>
        <v>105.431</v>
      </c>
      <c r="E188" s="34">
        <f>TBL_CalcDarwin[[#This Row],[PLOM MW TOTAL BARRA A]]+TBL_CalcDarwin[[#This Row],[PLOM MW TOTAL BARRA B]]</f>
        <v>99.224000000000004</v>
      </c>
      <c r="F188" s="34">
        <f>TBL_CalcDarwin[[#This Row],[PLOME MW TOTAL BARRA A]]+TBL_CalcDarwin[[#This Row],[PLOME MW TOTAL BARRA B]]</f>
        <v>6.2069999999999999</v>
      </c>
      <c r="G188" s="48">
        <f>'Plantilla Datos'!D193</f>
        <v>7.1</v>
      </c>
      <c r="H188" s="48">
        <f>'Plantilla Datos'!E193</f>
        <v>8.9</v>
      </c>
      <c r="I188" s="49">
        <f>'Plantilla Datos'!F193</f>
        <v>21.9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3</v>
      </c>
      <c r="AD188" s="45">
        <f>HLOOKUP(TBL_CalcDarwin[[#This Row],[Fecha]],'Plantilla AEG ES'!$E$1:$HX$13,3,FALSE)</f>
        <v>4</v>
      </c>
      <c r="AE188" s="45">
        <f>HLOOKUP(TBL_CalcDarwin[[#This Row],[Fecha]],'Plantilla AEG ES'!$E$1:$HX$13,4,FALSE)</f>
        <v>9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10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4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16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45324.79166666622</v>
      </c>
      <c r="C189" s="17">
        <f t="shared" si="17"/>
        <v>7.7916666666666874</v>
      </c>
      <c r="D189" s="34">
        <f>TBL_CalcDarwin[[#This Row],[Darwin PLOM
MW]]+TBL_CalcDarwin[[#This Row],[Darwin PLOME
MW]]</f>
        <v>105.431</v>
      </c>
      <c r="E189" s="34">
        <f>TBL_CalcDarwin[[#This Row],[PLOM MW TOTAL BARRA A]]+TBL_CalcDarwin[[#This Row],[PLOM MW TOTAL BARRA B]]</f>
        <v>99.224000000000004</v>
      </c>
      <c r="F189" s="34">
        <f>TBL_CalcDarwin[[#This Row],[PLOME MW TOTAL BARRA A]]+TBL_CalcDarwin[[#This Row],[PLOME MW TOTAL BARRA B]]</f>
        <v>6.2069999999999999</v>
      </c>
      <c r="G189" s="48">
        <f>'Plantilla Datos'!D194</f>
        <v>7.1</v>
      </c>
      <c r="H189" s="48">
        <f>'Plantilla Datos'!E194</f>
        <v>9</v>
      </c>
      <c r="I189" s="49">
        <f>'Plantilla Datos'!F194</f>
        <v>21.5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3</v>
      </c>
      <c r="AD189" s="45">
        <f>HLOOKUP(TBL_CalcDarwin[[#This Row],[Fecha]],'Plantilla AEG ES'!$E$1:$HX$13,3,FALSE)</f>
        <v>4</v>
      </c>
      <c r="AE189" s="45">
        <f>HLOOKUP(TBL_CalcDarwin[[#This Row],[Fecha]],'Plantilla AEG ES'!$E$1:$HX$13,4,FALSE)</f>
        <v>9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10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4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16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45324.833333332885</v>
      </c>
      <c r="C190" s="17">
        <f t="shared" si="17"/>
        <v>7.8333333333333544</v>
      </c>
      <c r="D190" s="34">
        <f>TBL_CalcDarwin[[#This Row],[Darwin PLOM
MW]]+TBL_CalcDarwin[[#This Row],[Darwin PLOME
MW]]</f>
        <v>90.802999999999997</v>
      </c>
      <c r="E190" s="34">
        <f>TBL_CalcDarwin[[#This Row],[PLOM MW TOTAL BARRA A]]+TBL_CalcDarwin[[#This Row],[PLOM MW TOTAL BARRA B]]</f>
        <v>85.027000000000001</v>
      </c>
      <c r="F190" s="34">
        <f>TBL_CalcDarwin[[#This Row],[PLOME MW TOTAL BARRA A]]+TBL_CalcDarwin[[#This Row],[PLOME MW TOTAL BARRA B]]</f>
        <v>5.7759999999999998</v>
      </c>
      <c r="G190" s="48">
        <f>'Plantilla Datos'!D195</f>
        <v>6.7</v>
      </c>
      <c r="H190" s="48">
        <f>'Plantilla Datos'!E195</f>
        <v>8.5</v>
      </c>
      <c r="I190" s="49">
        <f>'Plantilla Datos'!F195</f>
        <v>21.2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3</v>
      </c>
      <c r="AD190" s="45">
        <f>HLOOKUP(TBL_CalcDarwin[[#This Row],[Fecha]],'Plantilla AEG ES'!$E$1:$HX$13,3,FALSE)</f>
        <v>4</v>
      </c>
      <c r="AE190" s="45">
        <f>HLOOKUP(TBL_CalcDarwin[[#This Row],[Fecha]],'Plantilla AEG ES'!$E$1:$HX$13,4,FALSE)</f>
        <v>9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10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4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16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37.612000000000002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45324.874999999549</v>
      </c>
      <c r="C191" s="17">
        <f>C190+TIME(1,0,0)</f>
        <v>7.8750000000000213</v>
      </c>
      <c r="D191" s="34">
        <f>TBL_CalcDarwin[[#This Row],[Darwin PLOM
MW]]+TBL_CalcDarwin[[#This Row],[Darwin PLOME
MW]]</f>
        <v>85.774000000000001</v>
      </c>
      <c r="E191" s="34">
        <f>TBL_CalcDarwin[[#This Row],[PLOM MW TOTAL BARRA A]]+TBL_CalcDarwin[[#This Row],[PLOM MW TOTAL BARRA B]]</f>
        <v>81.228000000000009</v>
      </c>
      <c r="F191" s="34">
        <f>TBL_CalcDarwin[[#This Row],[PLOME MW TOTAL BARRA A]]+TBL_CalcDarwin[[#This Row],[PLOME MW TOTAL BARRA B]]</f>
        <v>4.5459999999999994</v>
      </c>
      <c r="G191" s="48">
        <f>'Plantilla Datos'!D196</f>
        <v>6.4</v>
      </c>
      <c r="H191" s="48">
        <f>'Plantilla Datos'!E196</f>
        <v>8.1</v>
      </c>
      <c r="I191" s="49">
        <f>'Plantilla Datos'!F196</f>
        <v>21.1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3</v>
      </c>
      <c r="AD191" s="45">
        <f>HLOOKUP(TBL_CalcDarwin[[#This Row],[Fecha]],'Plantilla AEG ES'!$E$1:$HX$13,3,FALSE)</f>
        <v>4</v>
      </c>
      <c r="AE191" s="45">
        <f>HLOOKUP(TBL_CalcDarwin[[#This Row],[Fecha]],'Plantilla AEG ES'!$E$1:$HX$13,4,FALSE)</f>
        <v>9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10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4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16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45324.916666666213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70.701999999999998</v>
      </c>
      <c r="E192" s="34">
        <f>TBL_CalcDarwin[[#This Row],[PLOM MW TOTAL BARRA A]]+TBL_CalcDarwin[[#This Row],[PLOM MW TOTAL BARRA B]]</f>
        <v>67.200999999999993</v>
      </c>
      <c r="F192" s="34">
        <f>TBL_CalcDarwin[[#This Row],[PLOME MW TOTAL BARRA A]]+TBL_CalcDarwin[[#This Row],[PLOME MW TOTAL BARRA B]]</f>
        <v>3.5010000000000003</v>
      </c>
      <c r="G192" s="48">
        <f>'Plantilla Datos'!D197</f>
        <v>6</v>
      </c>
      <c r="H192" s="48">
        <f>'Plantilla Datos'!E197</f>
        <v>7.6</v>
      </c>
      <c r="I192" s="49">
        <f>'Plantilla Datos'!F197</f>
        <v>21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3</v>
      </c>
      <c r="AD192" s="45">
        <f>HLOOKUP(TBL_CalcDarwin[[#This Row],[Fecha]],'Plantilla AEG ES'!$E$1:$HX$13,3,FALSE)</f>
        <v>4</v>
      </c>
      <c r="AE192" s="45">
        <f>HLOOKUP(TBL_CalcDarwin[[#This Row],[Fecha]],'Plantilla AEG ES'!$E$1:$HX$13,4,FALSE)</f>
        <v>9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10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4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16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45324.958333332877</v>
      </c>
      <c r="C193" s="17">
        <f t="shared" si="18"/>
        <v>7.9583333333333552</v>
      </c>
      <c r="D193" s="34">
        <f>TBL_CalcDarwin[[#This Row],[Darwin PLOM
MW]]+TBL_CalcDarwin[[#This Row],[Darwin PLOME
MW]]</f>
        <v>60.813000000000002</v>
      </c>
      <c r="E193" s="34">
        <f>TBL_CalcDarwin[[#This Row],[PLOM MW TOTAL BARRA A]]+TBL_CalcDarwin[[#This Row],[PLOM MW TOTAL BARRA B]]</f>
        <v>57.312000000000005</v>
      </c>
      <c r="F193" s="34">
        <f>TBL_CalcDarwin[[#This Row],[PLOME MW TOTAL BARRA A]]+TBL_CalcDarwin[[#This Row],[PLOME MW TOTAL BARRA B]]</f>
        <v>3.5010000000000003</v>
      </c>
      <c r="G193" s="48">
        <f>'Plantilla Datos'!D198</f>
        <v>5.6</v>
      </c>
      <c r="H193" s="48">
        <f>'Plantilla Datos'!E198</f>
        <v>7.1</v>
      </c>
      <c r="I193" s="49">
        <f>'Plantilla Datos'!F198</f>
        <v>20.9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3</v>
      </c>
      <c r="AD193" s="45">
        <f>HLOOKUP(TBL_CalcDarwin[[#This Row],[Fecha]],'Plantilla AEG ES'!$E$1:$HX$13,3,FALSE)</f>
        <v>4</v>
      </c>
      <c r="AE193" s="45">
        <f>HLOOKUP(TBL_CalcDarwin[[#This Row],[Fecha]],'Plantilla AEG ES'!$E$1:$HX$13,4,FALSE)</f>
        <v>9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10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4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16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45324.999999999542</v>
      </c>
      <c r="C194" s="17">
        <f t="shared" si="18"/>
        <v>8.0000000000000213</v>
      </c>
      <c r="D194" s="34">
        <f>TBL_CalcDarwin[[#This Row],[Darwin PLOM
MW]]+TBL_CalcDarwin[[#This Row],[Darwin PLOME
MW]]</f>
        <v>46.811</v>
      </c>
      <c r="E194" s="34">
        <f>TBL_CalcDarwin[[#This Row],[PLOM MW TOTAL BARRA A]]+TBL_CalcDarwin[[#This Row],[PLOM MW TOTAL BARRA B]]</f>
        <v>44.186999999999998</v>
      </c>
      <c r="F194" s="34">
        <f>TBL_CalcDarwin[[#This Row],[PLOME MW TOTAL BARRA A]]+TBL_CalcDarwin[[#This Row],[PLOME MW TOTAL BARRA B]]</f>
        <v>2.6240000000000001</v>
      </c>
      <c r="G194" s="48">
        <f>'Plantilla Datos'!D199</f>
        <v>5.2</v>
      </c>
      <c r="H194" s="48">
        <f>'Plantilla Datos'!E199</f>
        <v>6.7</v>
      </c>
      <c r="I194" s="49">
        <f>'Plantilla Datos'!F199</f>
        <v>20.8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3</v>
      </c>
      <c r="AD194" s="45">
        <f>HLOOKUP(TBL_CalcDarwin[[#This Row],[Fecha]],'Plantilla AEG ES'!$E$1:$HX$13,3,FALSE)</f>
        <v>4</v>
      </c>
      <c r="AE194" s="45">
        <f>HLOOKUP(TBL_CalcDarwin[[#This Row],[Fecha]],'Plantilla AEG ES'!$E$1:$HX$13,4,FALSE)</f>
        <v>8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10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4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15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45325.041666666206</v>
      </c>
      <c r="C195" s="17">
        <f t="shared" si="18"/>
        <v>8.0416666666666874</v>
      </c>
      <c r="D195" s="34">
        <f>TBL_CalcDarwin[[#This Row],[Darwin PLOM
MW]]+TBL_CalcDarwin[[#This Row],[Darwin PLOME
MW]]</f>
        <v>36.470999999999997</v>
      </c>
      <c r="E195" s="34">
        <f>TBL_CalcDarwin[[#This Row],[PLOM MW TOTAL BARRA A]]+TBL_CalcDarwin[[#This Row],[PLOM MW TOTAL BARRA B]]</f>
        <v>34.58</v>
      </c>
      <c r="F195" s="34">
        <f>TBL_CalcDarwin[[#This Row],[PLOME MW TOTAL BARRA A]]+TBL_CalcDarwin[[#This Row],[PLOME MW TOTAL BARRA B]]</f>
        <v>1.891</v>
      </c>
      <c r="G195" s="48">
        <f>'Plantilla Datos'!D200</f>
        <v>4.8</v>
      </c>
      <c r="H195" s="48">
        <f>'Plantilla Datos'!E200</f>
        <v>6.2</v>
      </c>
      <c r="I195" s="49">
        <f>'Plantilla Datos'!F200</f>
        <v>20.7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3</v>
      </c>
      <c r="AD195" s="45">
        <f>HLOOKUP(TBL_CalcDarwin[[#This Row],[Fecha]],'Plantilla AEG ES'!$E$1:$HX$13,3,FALSE)</f>
        <v>4</v>
      </c>
      <c r="AE195" s="45">
        <f>HLOOKUP(TBL_CalcDarwin[[#This Row],[Fecha]],'Plantilla AEG ES'!$E$1:$HX$13,4,FALSE)</f>
        <v>8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10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4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15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45325.08333333287</v>
      </c>
      <c r="C196" s="17">
        <f t="shared" si="18"/>
        <v>8.0833333333333535</v>
      </c>
      <c r="D196" s="34">
        <f>TBL_CalcDarwin[[#This Row],[Darwin PLOM
MW]]+TBL_CalcDarwin[[#This Row],[Darwin PLOME
MW]]</f>
        <v>30.244999999999997</v>
      </c>
      <c r="E196" s="34">
        <f>TBL_CalcDarwin[[#This Row],[PLOM MW TOTAL BARRA A]]+TBL_CalcDarwin[[#This Row],[PLOM MW TOTAL BARRA B]]</f>
        <v>28.353999999999999</v>
      </c>
      <c r="F196" s="34">
        <f>TBL_CalcDarwin[[#This Row],[PLOME MW TOTAL BARRA A]]+TBL_CalcDarwin[[#This Row],[PLOME MW TOTAL BARRA B]]</f>
        <v>1.891</v>
      </c>
      <c r="G196" s="48">
        <f>'Plantilla Datos'!D201</f>
        <v>4.7</v>
      </c>
      <c r="H196" s="48">
        <f>'Plantilla Datos'!E201</f>
        <v>6</v>
      </c>
      <c r="I196" s="49">
        <f>'Plantilla Datos'!F201</f>
        <v>20.7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3</v>
      </c>
      <c r="AD196" s="45">
        <f>HLOOKUP(TBL_CalcDarwin[[#This Row],[Fecha]],'Plantilla AEG ES'!$E$1:$HX$13,3,FALSE)</f>
        <v>4</v>
      </c>
      <c r="AE196" s="45">
        <f>HLOOKUP(TBL_CalcDarwin[[#This Row],[Fecha]],'Plantilla AEG ES'!$E$1:$HX$13,4,FALSE)</f>
        <v>8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10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4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15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45325.124999999534</v>
      </c>
      <c r="C197" s="17">
        <f>C196+TIME(1,0,0)</f>
        <v>8.1250000000000195</v>
      </c>
      <c r="D197" s="34">
        <f>TBL_CalcDarwin[[#This Row],[Darwin PLOM
MW]]+TBL_CalcDarwin[[#This Row],[Darwin PLOME
MW]]</f>
        <v>28.661000000000001</v>
      </c>
      <c r="E197" s="34">
        <f>TBL_CalcDarwin[[#This Row],[PLOM MW TOTAL BARRA A]]+TBL_CalcDarwin[[#This Row],[PLOM MW TOTAL BARRA B]]</f>
        <v>26.968</v>
      </c>
      <c r="F197" s="34">
        <f>TBL_CalcDarwin[[#This Row],[PLOME MW TOTAL BARRA A]]+TBL_CalcDarwin[[#This Row],[PLOME MW TOTAL BARRA B]]</f>
        <v>1.6930000000000001</v>
      </c>
      <c r="G197" s="48">
        <f>'Plantilla Datos'!D202</f>
        <v>4.5</v>
      </c>
      <c r="H197" s="48">
        <f>'Plantilla Datos'!E202</f>
        <v>5.8</v>
      </c>
      <c r="I197" s="49">
        <f>'Plantilla Datos'!F202</f>
        <v>20.7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3</v>
      </c>
      <c r="AD197" s="45">
        <f>HLOOKUP(TBL_CalcDarwin[[#This Row],[Fecha]],'Plantilla AEG ES'!$E$1:$HX$13,3,FALSE)</f>
        <v>4</v>
      </c>
      <c r="AE197" s="45">
        <f>HLOOKUP(TBL_CalcDarwin[[#This Row],[Fecha]],'Plantilla AEG ES'!$E$1:$HX$13,4,FALSE)</f>
        <v>8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10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4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15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45325.166666666199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28.661000000000001</v>
      </c>
      <c r="E198" s="34">
        <f>TBL_CalcDarwin[[#This Row],[PLOM MW TOTAL BARRA A]]+TBL_CalcDarwin[[#This Row],[PLOM MW TOTAL BARRA B]]</f>
        <v>26.968</v>
      </c>
      <c r="F198" s="34">
        <f>TBL_CalcDarwin[[#This Row],[PLOME MW TOTAL BARRA A]]+TBL_CalcDarwin[[#This Row],[PLOME MW TOTAL BARRA B]]</f>
        <v>1.6930000000000001</v>
      </c>
      <c r="G198" s="48">
        <f>'Plantilla Datos'!D203</f>
        <v>4.3</v>
      </c>
      <c r="H198" s="48">
        <f>'Plantilla Datos'!E203</f>
        <v>5.6</v>
      </c>
      <c r="I198" s="49">
        <f>'Plantilla Datos'!F203</f>
        <v>20.7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3</v>
      </c>
      <c r="AD198" s="45">
        <f>HLOOKUP(TBL_CalcDarwin[[#This Row],[Fecha]],'Plantilla AEG ES'!$E$1:$HX$13,3,FALSE)</f>
        <v>4</v>
      </c>
      <c r="AE198" s="45">
        <f>HLOOKUP(TBL_CalcDarwin[[#This Row],[Fecha]],'Plantilla AEG ES'!$E$1:$HX$13,4,FALSE)</f>
        <v>8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10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4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15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45325.208333332863</v>
      </c>
      <c r="C199" s="17">
        <f t="shared" si="20"/>
        <v>8.2083333333333517</v>
      </c>
      <c r="D199" s="34">
        <f>TBL_CalcDarwin[[#This Row],[Darwin PLOM
MW]]+TBL_CalcDarwin[[#This Row],[Darwin PLOME
MW]]</f>
        <v>22.446999999999999</v>
      </c>
      <c r="E199" s="34">
        <f>TBL_CalcDarwin[[#This Row],[PLOM MW TOTAL BARRA A]]+TBL_CalcDarwin[[#This Row],[PLOM MW TOTAL BARRA B]]</f>
        <v>21.167999999999999</v>
      </c>
      <c r="F199" s="34">
        <f>TBL_CalcDarwin[[#This Row],[PLOME MW TOTAL BARRA A]]+TBL_CalcDarwin[[#This Row],[PLOME MW TOTAL BARRA B]]</f>
        <v>1.2790000000000001</v>
      </c>
      <c r="G199" s="48">
        <f>'Plantilla Datos'!D204</f>
        <v>4.2</v>
      </c>
      <c r="H199" s="48">
        <f>'Plantilla Datos'!E204</f>
        <v>5.4</v>
      </c>
      <c r="I199" s="49">
        <f>'Plantilla Datos'!F204</f>
        <v>20.7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3</v>
      </c>
      <c r="AD199" s="45">
        <f>HLOOKUP(TBL_CalcDarwin[[#This Row],[Fecha]],'Plantilla AEG ES'!$E$1:$HX$13,3,FALSE)</f>
        <v>4</v>
      </c>
      <c r="AE199" s="45">
        <f>HLOOKUP(TBL_CalcDarwin[[#This Row],[Fecha]],'Plantilla AEG ES'!$E$1:$HX$13,4,FALSE)</f>
        <v>8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10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4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15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45325.249999999527</v>
      </c>
      <c r="C200" s="17">
        <f t="shared" si="20"/>
        <v>8.2500000000000178</v>
      </c>
      <c r="D200" s="34">
        <f>TBL_CalcDarwin[[#This Row],[Darwin PLOM
MW]]+TBL_CalcDarwin[[#This Row],[Darwin PLOME
MW]]</f>
        <v>21.126999999999999</v>
      </c>
      <c r="E200" s="34">
        <f>TBL_CalcDarwin[[#This Row],[PLOM MW TOTAL BARRA A]]+TBL_CalcDarwin[[#This Row],[PLOM MW TOTAL BARRA B]]</f>
        <v>20.012999999999998</v>
      </c>
      <c r="F200" s="34">
        <f>TBL_CalcDarwin[[#This Row],[PLOME MW TOTAL BARRA A]]+TBL_CalcDarwin[[#This Row],[PLOME MW TOTAL BARRA B]]</f>
        <v>1.1139999999999999</v>
      </c>
      <c r="G200" s="48">
        <f>'Plantilla Datos'!D205</f>
        <v>4</v>
      </c>
      <c r="H200" s="48">
        <f>'Plantilla Datos'!E205</f>
        <v>5.2</v>
      </c>
      <c r="I200" s="49">
        <f>'Plantilla Datos'!F205</f>
        <v>21.3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3</v>
      </c>
      <c r="AD200" s="45">
        <f>HLOOKUP(TBL_CalcDarwin[[#This Row],[Fecha]],'Plantilla AEG ES'!$E$1:$HX$13,3,FALSE)</f>
        <v>4</v>
      </c>
      <c r="AE200" s="45">
        <f>HLOOKUP(TBL_CalcDarwin[[#This Row],[Fecha]],'Plantilla AEG ES'!$E$1:$HX$13,4,FALSE)</f>
        <v>8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10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4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15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45325.291666666191</v>
      </c>
      <c r="C201" s="17">
        <f t="shared" si="20"/>
        <v>8.2916666666666838</v>
      </c>
      <c r="D201" s="34">
        <f>TBL_CalcDarwin[[#This Row],[Darwin PLOM
MW]]+TBL_CalcDarwin[[#This Row],[Darwin PLOME
MW]]</f>
        <v>16.755000000000003</v>
      </c>
      <c r="E201" s="34">
        <f>TBL_CalcDarwin[[#This Row],[PLOM MW TOTAL BARRA A]]+TBL_CalcDarwin[[#This Row],[PLOM MW TOTAL BARRA B]]</f>
        <v>15.641000000000002</v>
      </c>
      <c r="F201" s="34">
        <f>TBL_CalcDarwin[[#This Row],[PLOME MW TOTAL BARRA A]]+TBL_CalcDarwin[[#This Row],[PLOME MW TOTAL BARRA B]]</f>
        <v>1.1139999999999999</v>
      </c>
      <c r="G201" s="48">
        <f>'Plantilla Datos'!D206</f>
        <v>3.8</v>
      </c>
      <c r="H201" s="48">
        <f>'Plantilla Datos'!E206</f>
        <v>5</v>
      </c>
      <c r="I201" s="49">
        <f>'Plantilla Datos'!F206</f>
        <v>21.4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3</v>
      </c>
      <c r="AD201" s="45">
        <f>HLOOKUP(TBL_CalcDarwin[[#This Row],[Fecha]],'Plantilla AEG ES'!$E$1:$HX$13,3,FALSE)</f>
        <v>4</v>
      </c>
      <c r="AE201" s="45">
        <f>HLOOKUP(TBL_CalcDarwin[[#This Row],[Fecha]],'Plantilla AEG ES'!$E$1:$HX$13,4,FALSE)</f>
        <v>8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10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4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15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45325.333333332856</v>
      </c>
      <c r="C202" s="17">
        <f t="shared" si="20"/>
        <v>8.3333333333333499</v>
      </c>
      <c r="D202" s="34">
        <f>TBL_CalcDarwin[[#This Row],[Darwin PLOM
MW]]+TBL_CalcDarwin[[#This Row],[Darwin PLOME
MW]]</f>
        <v>22.446999999999999</v>
      </c>
      <c r="E202" s="34">
        <f>TBL_CalcDarwin[[#This Row],[PLOM MW TOTAL BARRA A]]+TBL_CalcDarwin[[#This Row],[PLOM MW TOTAL BARRA B]]</f>
        <v>21.167999999999999</v>
      </c>
      <c r="F202" s="34">
        <f>TBL_CalcDarwin[[#This Row],[PLOME MW TOTAL BARRA A]]+TBL_CalcDarwin[[#This Row],[PLOME MW TOTAL BARRA B]]</f>
        <v>1.2790000000000001</v>
      </c>
      <c r="G202" s="48">
        <f>'Plantilla Datos'!D207</f>
        <v>4.0999999999999996</v>
      </c>
      <c r="H202" s="48">
        <f>'Plantilla Datos'!E207</f>
        <v>5.3</v>
      </c>
      <c r="I202" s="49">
        <f>'Plantilla Datos'!F207</f>
        <v>21.6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3</v>
      </c>
      <c r="AD202" s="45">
        <f>HLOOKUP(TBL_CalcDarwin[[#This Row],[Fecha]],'Plantilla AEG ES'!$E$1:$HX$13,3,FALSE)</f>
        <v>4</v>
      </c>
      <c r="AE202" s="45">
        <f>HLOOKUP(TBL_CalcDarwin[[#This Row],[Fecha]],'Plantilla AEG ES'!$E$1:$HX$13,4,FALSE)</f>
        <v>8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10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4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15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45325.37499999952</v>
      </c>
      <c r="C203" s="17">
        <f t="shared" si="20"/>
        <v>8.375000000000016</v>
      </c>
      <c r="D203" s="34">
        <f>TBL_CalcDarwin[[#This Row],[Darwin PLOM
MW]]+TBL_CalcDarwin[[#This Row],[Darwin PLOME
MW]]</f>
        <v>28.661000000000001</v>
      </c>
      <c r="E203" s="34">
        <f>TBL_CalcDarwin[[#This Row],[PLOM MW TOTAL BARRA A]]+TBL_CalcDarwin[[#This Row],[PLOM MW TOTAL BARRA B]]</f>
        <v>26.968</v>
      </c>
      <c r="F203" s="34">
        <f>TBL_CalcDarwin[[#This Row],[PLOME MW TOTAL BARRA A]]+TBL_CalcDarwin[[#This Row],[PLOME MW TOTAL BARRA B]]</f>
        <v>1.6930000000000001</v>
      </c>
      <c r="G203" s="48">
        <f>'Plantilla Datos'!D208</f>
        <v>4.4000000000000004</v>
      </c>
      <c r="H203" s="48">
        <f>'Plantilla Datos'!E208</f>
        <v>5.7</v>
      </c>
      <c r="I203" s="49">
        <f>'Plantilla Datos'!F208</f>
        <v>21.9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3</v>
      </c>
      <c r="AD203" s="45">
        <f>HLOOKUP(TBL_CalcDarwin[[#This Row],[Fecha]],'Plantilla AEG ES'!$E$1:$HX$13,3,FALSE)</f>
        <v>4</v>
      </c>
      <c r="AE203" s="45">
        <f>HLOOKUP(TBL_CalcDarwin[[#This Row],[Fecha]],'Plantilla AEG ES'!$E$1:$HX$13,4,FALSE)</f>
        <v>8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10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4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15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45325.416666666184</v>
      </c>
      <c r="C204" s="17">
        <f t="shared" si="20"/>
        <v>8.4166666666666821</v>
      </c>
      <c r="D204" s="34">
        <f>TBL_CalcDarwin[[#This Row],[Darwin PLOM
MW]]+TBL_CalcDarwin[[#This Row],[Darwin PLOME
MW]]</f>
        <v>30.244999999999997</v>
      </c>
      <c r="E204" s="34">
        <f>TBL_CalcDarwin[[#This Row],[PLOM MW TOTAL BARRA A]]+TBL_CalcDarwin[[#This Row],[PLOM MW TOTAL BARRA B]]</f>
        <v>28.353999999999999</v>
      </c>
      <c r="F204" s="34">
        <f>TBL_CalcDarwin[[#This Row],[PLOME MW TOTAL BARRA A]]+TBL_CalcDarwin[[#This Row],[PLOME MW TOTAL BARRA B]]</f>
        <v>1.891</v>
      </c>
      <c r="G204" s="48">
        <f>'Plantilla Datos'!D209</f>
        <v>4.5999999999999996</v>
      </c>
      <c r="H204" s="48">
        <f>'Plantilla Datos'!E209</f>
        <v>6</v>
      </c>
      <c r="I204" s="49">
        <f>'Plantilla Datos'!F209</f>
        <v>22.2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3</v>
      </c>
      <c r="AD204" s="45">
        <f>HLOOKUP(TBL_CalcDarwin[[#This Row],[Fecha]],'Plantilla AEG ES'!$E$1:$HX$13,3,FALSE)</f>
        <v>4</v>
      </c>
      <c r="AE204" s="45">
        <f>HLOOKUP(TBL_CalcDarwin[[#This Row],[Fecha]],'Plantilla AEG ES'!$E$1:$HX$13,4,FALSE)</f>
        <v>8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10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4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15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45325.458333332848</v>
      </c>
      <c r="C205" s="17">
        <f t="shared" si="20"/>
        <v>8.4583333333333481</v>
      </c>
      <c r="D205" s="34">
        <f>TBL_CalcDarwin[[#This Row],[Darwin PLOM
MW]]+TBL_CalcDarwin[[#This Row],[Darwin PLOME
MW]]</f>
        <v>38.895000000000003</v>
      </c>
      <c r="E205" s="34">
        <f>TBL_CalcDarwin[[#This Row],[PLOM MW TOTAL BARRA A]]+TBL_CalcDarwin[[#This Row],[PLOM MW TOTAL BARRA B]]</f>
        <v>36.509</v>
      </c>
      <c r="F205" s="34">
        <f>TBL_CalcDarwin[[#This Row],[PLOME MW TOTAL BARRA A]]+TBL_CalcDarwin[[#This Row],[PLOME MW TOTAL BARRA B]]</f>
        <v>2.3860000000000001</v>
      </c>
      <c r="G205" s="48">
        <f>'Plantilla Datos'!D210</f>
        <v>4.9000000000000004</v>
      </c>
      <c r="H205" s="48">
        <f>'Plantilla Datos'!E210</f>
        <v>6.3</v>
      </c>
      <c r="I205" s="49">
        <f>'Plantilla Datos'!F210</f>
        <v>22.5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3</v>
      </c>
      <c r="AD205" s="45">
        <f>HLOOKUP(TBL_CalcDarwin[[#This Row],[Fecha]],'Plantilla AEG ES'!$E$1:$HX$13,3,FALSE)</f>
        <v>4</v>
      </c>
      <c r="AE205" s="45">
        <f>HLOOKUP(TBL_CalcDarwin[[#This Row],[Fecha]],'Plantilla AEG ES'!$E$1:$HX$13,4,FALSE)</f>
        <v>9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10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4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16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16.015000000000001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45325.499999999513</v>
      </c>
      <c r="C206" s="17">
        <f t="shared" si="20"/>
        <v>8.5000000000000142</v>
      </c>
      <c r="D206" s="34">
        <f>TBL_CalcDarwin[[#This Row],[Darwin PLOM
MW]]+TBL_CalcDarwin[[#This Row],[Darwin PLOME
MW]]</f>
        <v>48.407999999999994</v>
      </c>
      <c r="E206" s="34">
        <f>TBL_CalcDarwin[[#This Row],[PLOM MW TOTAL BARRA A]]+TBL_CalcDarwin[[#This Row],[PLOM MW TOTAL BARRA B]]</f>
        <v>45.783999999999992</v>
      </c>
      <c r="F206" s="34">
        <f>TBL_CalcDarwin[[#This Row],[PLOME MW TOTAL BARRA A]]+TBL_CalcDarwin[[#This Row],[PLOME MW TOTAL BARRA B]]</f>
        <v>2.6240000000000001</v>
      </c>
      <c r="G206" s="48">
        <f>'Plantilla Datos'!D211</f>
        <v>5.2</v>
      </c>
      <c r="H206" s="48">
        <f>'Plantilla Datos'!E211</f>
        <v>6.6</v>
      </c>
      <c r="I206" s="49">
        <f>'Plantilla Datos'!F211</f>
        <v>22.8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3</v>
      </c>
      <c r="AD206" s="45">
        <f>HLOOKUP(TBL_CalcDarwin[[#This Row],[Fecha]],'Plantilla AEG ES'!$E$1:$HX$13,3,FALSE)</f>
        <v>4</v>
      </c>
      <c r="AE206" s="45">
        <f>HLOOKUP(TBL_CalcDarwin[[#This Row],[Fecha]],'Plantilla AEG ES'!$E$1:$HX$13,4,FALSE)</f>
        <v>9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10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4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16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45325.541666666177</v>
      </c>
      <c r="C207" s="17">
        <f t="shared" si="20"/>
        <v>8.5416666666666803</v>
      </c>
      <c r="D207" s="34">
        <f>TBL_CalcDarwin[[#This Row],[Darwin PLOM
MW]]+TBL_CalcDarwin[[#This Row],[Darwin PLOME
MW]]</f>
        <v>49.798000000000002</v>
      </c>
      <c r="E207" s="34">
        <f>TBL_CalcDarwin[[#This Row],[PLOM MW TOTAL BARRA A]]+TBL_CalcDarwin[[#This Row],[PLOM MW TOTAL BARRA B]]</f>
        <v>46.58</v>
      </c>
      <c r="F207" s="34">
        <f>TBL_CalcDarwin[[#This Row],[PLOME MW TOTAL BARRA A]]+TBL_CalcDarwin[[#This Row],[PLOME MW TOTAL BARRA B]]</f>
        <v>3.218</v>
      </c>
      <c r="G207" s="48">
        <f>'Plantilla Datos'!D212</f>
        <v>5.4</v>
      </c>
      <c r="H207" s="48">
        <f>'Plantilla Datos'!E212</f>
        <v>7</v>
      </c>
      <c r="I207" s="49">
        <f>'Plantilla Datos'!F212</f>
        <v>23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3</v>
      </c>
      <c r="AD207" s="45">
        <f>HLOOKUP(TBL_CalcDarwin[[#This Row],[Fecha]],'Plantilla AEG ES'!$E$1:$HX$13,3,FALSE)</f>
        <v>4</v>
      </c>
      <c r="AE207" s="45">
        <f>HLOOKUP(TBL_CalcDarwin[[#This Row],[Fecha]],'Plantilla AEG ES'!$E$1:$HX$13,4,FALSE)</f>
        <v>9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10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4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16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45325.583333332841</v>
      </c>
      <c r="C208" s="17">
        <f t="shared" si="20"/>
        <v>8.5833333333333464</v>
      </c>
      <c r="D208" s="34">
        <f>TBL_CalcDarwin[[#This Row],[Darwin PLOM
MW]]+TBL_CalcDarwin[[#This Row],[Darwin PLOME
MW]]</f>
        <v>60.813000000000002</v>
      </c>
      <c r="E208" s="34">
        <f>TBL_CalcDarwin[[#This Row],[PLOM MW TOTAL BARRA A]]+TBL_CalcDarwin[[#This Row],[PLOM MW TOTAL BARRA B]]</f>
        <v>57.312000000000005</v>
      </c>
      <c r="F208" s="34">
        <f>TBL_CalcDarwin[[#This Row],[PLOME MW TOTAL BARRA A]]+TBL_CalcDarwin[[#This Row],[PLOME MW TOTAL BARRA B]]</f>
        <v>3.5010000000000003</v>
      </c>
      <c r="G208" s="48">
        <f>'Plantilla Datos'!D213</f>
        <v>5.6</v>
      </c>
      <c r="H208" s="48">
        <f>'Plantilla Datos'!E213</f>
        <v>7.2</v>
      </c>
      <c r="I208" s="49">
        <f>'Plantilla Datos'!F213</f>
        <v>22.7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3</v>
      </c>
      <c r="AD208" s="45">
        <f>HLOOKUP(TBL_CalcDarwin[[#This Row],[Fecha]],'Plantilla AEG ES'!$E$1:$HX$13,3,FALSE)</f>
        <v>4</v>
      </c>
      <c r="AE208" s="45">
        <f>HLOOKUP(TBL_CalcDarwin[[#This Row],[Fecha]],'Plantilla AEG ES'!$E$1:$HX$13,4,FALSE)</f>
        <v>9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10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4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16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45325.624999999505</v>
      </c>
      <c r="C209" s="17">
        <f t="shared" si="20"/>
        <v>8.6250000000000124</v>
      </c>
      <c r="D209" s="34">
        <f>TBL_CalcDarwin[[#This Row],[Darwin PLOM
MW]]+TBL_CalcDarwin[[#This Row],[Darwin PLOME
MW]]</f>
        <v>60.813000000000002</v>
      </c>
      <c r="E209" s="34">
        <f>TBL_CalcDarwin[[#This Row],[PLOM MW TOTAL BARRA A]]+TBL_CalcDarwin[[#This Row],[PLOM MW TOTAL BARRA B]]</f>
        <v>57.312000000000005</v>
      </c>
      <c r="F209" s="34">
        <f>TBL_CalcDarwin[[#This Row],[PLOME MW TOTAL BARRA A]]+TBL_CalcDarwin[[#This Row],[PLOME MW TOTAL BARRA B]]</f>
        <v>3.5010000000000003</v>
      </c>
      <c r="G209" s="48">
        <f>'Plantilla Datos'!D214</f>
        <v>5.8</v>
      </c>
      <c r="H209" s="48">
        <f>'Plantilla Datos'!E214</f>
        <v>7.4</v>
      </c>
      <c r="I209" s="49">
        <f>'Plantilla Datos'!F214</f>
        <v>22.5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3</v>
      </c>
      <c r="AD209" s="45">
        <f>HLOOKUP(TBL_CalcDarwin[[#This Row],[Fecha]],'Plantilla AEG ES'!$E$1:$HX$13,3,FALSE)</f>
        <v>4</v>
      </c>
      <c r="AE209" s="45">
        <f>HLOOKUP(TBL_CalcDarwin[[#This Row],[Fecha]],'Plantilla AEG ES'!$E$1:$HX$13,4,FALSE)</f>
        <v>9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10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4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16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45325.666666666169</v>
      </c>
      <c r="C210" s="17">
        <f t="shared" si="20"/>
        <v>8.6666666666666785</v>
      </c>
      <c r="D210" s="34">
        <f>TBL_CalcDarwin[[#This Row],[Darwin PLOM
MW]]+TBL_CalcDarwin[[#This Row],[Darwin PLOME
MW]]</f>
        <v>70.701999999999998</v>
      </c>
      <c r="E210" s="34">
        <f>TBL_CalcDarwin[[#This Row],[PLOM MW TOTAL BARRA A]]+TBL_CalcDarwin[[#This Row],[PLOM MW TOTAL BARRA B]]</f>
        <v>67.200999999999993</v>
      </c>
      <c r="F210" s="34">
        <f>TBL_CalcDarwin[[#This Row],[PLOME MW TOTAL BARRA A]]+TBL_CalcDarwin[[#This Row],[PLOME MW TOTAL BARRA B]]</f>
        <v>3.5010000000000003</v>
      </c>
      <c r="G210" s="48">
        <f>'Plantilla Datos'!D215</f>
        <v>6</v>
      </c>
      <c r="H210" s="48">
        <f>'Plantilla Datos'!E215</f>
        <v>7.6</v>
      </c>
      <c r="I210" s="49">
        <f>'Plantilla Datos'!F215</f>
        <v>22.3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3</v>
      </c>
      <c r="AD210" s="45">
        <f>HLOOKUP(TBL_CalcDarwin[[#This Row],[Fecha]],'Plantilla AEG ES'!$E$1:$HX$13,3,FALSE)</f>
        <v>4</v>
      </c>
      <c r="AE210" s="45">
        <f>HLOOKUP(TBL_CalcDarwin[[#This Row],[Fecha]],'Plantilla AEG ES'!$E$1:$HX$13,4,FALSE)</f>
        <v>9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10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4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16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45325.708333332834</v>
      </c>
      <c r="C211" s="17">
        <f t="shared" si="20"/>
        <v>8.7083333333333446</v>
      </c>
      <c r="D211" s="34">
        <f>TBL_CalcDarwin[[#This Row],[Darwin PLOM
MW]]+TBL_CalcDarwin[[#This Row],[Darwin PLOME
MW]]</f>
        <v>75.019000000000005</v>
      </c>
      <c r="E211" s="34">
        <f>TBL_CalcDarwin[[#This Row],[PLOM MW TOTAL BARRA A]]+TBL_CalcDarwin[[#This Row],[PLOM MW TOTAL BARRA B]]</f>
        <v>70.472999999999999</v>
      </c>
      <c r="F211" s="34">
        <f>TBL_CalcDarwin[[#This Row],[PLOME MW TOTAL BARRA A]]+TBL_CalcDarwin[[#This Row],[PLOME MW TOTAL BARRA B]]</f>
        <v>4.5459999999999994</v>
      </c>
      <c r="G211" s="48">
        <f>'Plantilla Datos'!D216</f>
        <v>6.2</v>
      </c>
      <c r="H211" s="48">
        <f>'Plantilla Datos'!E216</f>
        <v>7.8</v>
      </c>
      <c r="I211" s="49">
        <f>'Plantilla Datos'!F216</f>
        <v>22.1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3</v>
      </c>
      <c r="AD211" s="45">
        <f>HLOOKUP(TBL_CalcDarwin[[#This Row],[Fecha]],'Plantilla AEG ES'!$E$1:$HX$13,3,FALSE)</f>
        <v>4</v>
      </c>
      <c r="AE211" s="45">
        <f>HLOOKUP(TBL_CalcDarwin[[#This Row],[Fecha]],'Plantilla AEG ES'!$E$1:$HX$13,4,FALSE)</f>
        <v>9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10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4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16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45325.749999999498</v>
      </c>
      <c r="C212" s="17">
        <f t="shared" si="20"/>
        <v>8.7500000000000107</v>
      </c>
      <c r="D212" s="34">
        <f>TBL_CalcDarwin[[#This Row],[Darwin PLOM
MW]]+TBL_CalcDarwin[[#This Row],[Darwin PLOME
MW]]</f>
        <v>75.019000000000005</v>
      </c>
      <c r="E212" s="34">
        <f>TBL_CalcDarwin[[#This Row],[PLOM MW TOTAL BARRA A]]+TBL_CalcDarwin[[#This Row],[PLOM MW TOTAL BARRA B]]</f>
        <v>70.472999999999999</v>
      </c>
      <c r="F212" s="34">
        <f>TBL_CalcDarwin[[#This Row],[PLOME MW TOTAL BARRA A]]+TBL_CalcDarwin[[#This Row],[PLOME MW TOTAL BARRA B]]</f>
        <v>4.5459999999999994</v>
      </c>
      <c r="G212" s="48">
        <f>'Plantilla Datos'!D217</f>
        <v>6.3</v>
      </c>
      <c r="H212" s="48">
        <f>'Plantilla Datos'!E217</f>
        <v>8</v>
      </c>
      <c r="I212" s="49">
        <f>'Plantilla Datos'!F217</f>
        <v>21.9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3</v>
      </c>
      <c r="AD212" s="45">
        <f>HLOOKUP(TBL_CalcDarwin[[#This Row],[Fecha]],'Plantilla AEG ES'!$E$1:$HX$13,3,FALSE)</f>
        <v>4</v>
      </c>
      <c r="AE212" s="45">
        <f>HLOOKUP(TBL_CalcDarwin[[#This Row],[Fecha]],'Plantilla AEG ES'!$E$1:$HX$13,4,FALSE)</f>
        <v>9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10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4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16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45325.791666666162</v>
      </c>
      <c r="C213" s="17">
        <f t="shared" si="20"/>
        <v>8.7916666666666767</v>
      </c>
      <c r="D213" s="34">
        <f>TBL_CalcDarwin[[#This Row],[Darwin PLOM
MW]]+TBL_CalcDarwin[[#This Row],[Darwin PLOME
MW]]</f>
        <v>85.774000000000001</v>
      </c>
      <c r="E213" s="34">
        <f>TBL_CalcDarwin[[#This Row],[PLOM MW TOTAL BARRA A]]+TBL_CalcDarwin[[#This Row],[PLOM MW TOTAL BARRA B]]</f>
        <v>81.228000000000009</v>
      </c>
      <c r="F213" s="34">
        <f>TBL_CalcDarwin[[#This Row],[PLOME MW TOTAL BARRA A]]+TBL_CalcDarwin[[#This Row],[PLOME MW TOTAL BARRA B]]</f>
        <v>4.5459999999999994</v>
      </c>
      <c r="G213" s="48">
        <f>'Plantilla Datos'!D218</f>
        <v>6.5</v>
      </c>
      <c r="H213" s="48">
        <f>'Plantilla Datos'!E218</f>
        <v>8.1999999999999993</v>
      </c>
      <c r="I213" s="49">
        <f>'Plantilla Datos'!F218</f>
        <v>21.5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3</v>
      </c>
      <c r="AD213" s="45">
        <f>HLOOKUP(TBL_CalcDarwin[[#This Row],[Fecha]],'Plantilla AEG ES'!$E$1:$HX$13,3,FALSE)</f>
        <v>4</v>
      </c>
      <c r="AE213" s="45">
        <f>HLOOKUP(TBL_CalcDarwin[[#This Row],[Fecha]],'Plantilla AEG ES'!$E$1:$HX$13,4,FALSE)</f>
        <v>9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10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4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16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45325.833333332826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3</v>
      </c>
      <c r="AD214" s="45">
        <f>HLOOKUP(TBL_CalcDarwin[[#This Row],[Fecha]],'Plantilla AEG ES'!$E$1:$HX$13,3,FALSE)</f>
        <v>4</v>
      </c>
      <c r="AE214" s="45">
        <f>HLOOKUP(TBL_CalcDarwin[[#This Row],[Fecha]],'Plantilla AEG ES'!$E$1:$HX$13,4,FALSE)</f>
        <v>9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10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4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16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45325.874999999491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3</v>
      </c>
      <c r="AD215" s="45">
        <f>HLOOKUP(TBL_CalcDarwin[[#This Row],[Fecha]],'Plantilla AEG ES'!$E$1:$HX$13,3,FALSE)</f>
        <v>4</v>
      </c>
      <c r="AE215" s="45">
        <f>HLOOKUP(TBL_CalcDarwin[[#This Row],[Fecha]],'Plantilla AEG ES'!$E$1:$HX$13,4,FALSE)</f>
        <v>9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10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4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16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45325.916666666155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3</v>
      </c>
      <c r="AD216" s="45">
        <f>HLOOKUP(TBL_CalcDarwin[[#This Row],[Fecha]],'Plantilla AEG ES'!$E$1:$HX$13,3,FALSE)</f>
        <v>4</v>
      </c>
      <c r="AE216" s="45">
        <f>HLOOKUP(TBL_CalcDarwin[[#This Row],[Fecha]],'Plantilla AEG ES'!$E$1:$HX$13,4,FALSE)</f>
        <v>9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10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4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16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45325.958333332819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3</v>
      </c>
      <c r="AD217" s="45">
        <f>HLOOKUP(TBL_CalcDarwin[[#This Row],[Fecha]],'Plantilla AEG ES'!$E$1:$HX$13,3,FALSE)</f>
        <v>4</v>
      </c>
      <c r="AE217" s="45">
        <f>HLOOKUP(TBL_CalcDarwin[[#This Row],[Fecha]],'Plantilla AEG ES'!$E$1:$HX$13,4,FALSE)</f>
        <v>9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10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4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16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45325.999999999483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3</v>
      </c>
      <c r="AD218" s="45">
        <f>HLOOKUP(TBL_CalcDarwin[[#This Row],[Fecha]],'Plantilla AEG ES'!$E$1:$HX$13,3,FALSE)</f>
        <v>4</v>
      </c>
      <c r="AE218" s="45">
        <f>HLOOKUP(TBL_CalcDarwin[[#This Row],[Fecha]],'Plantilla AEG ES'!$E$1:$HX$13,4,FALSE)</f>
        <v>8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10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4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15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45326.041666666148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3</v>
      </c>
      <c r="AD219" s="45">
        <f>HLOOKUP(TBL_CalcDarwin[[#This Row],[Fecha]],'Plantilla AEG ES'!$E$1:$HX$13,3,FALSE)</f>
        <v>4</v>
      </c>
      <c r="AE219" s="45">
        <f>HLOOKUP(TBL_CalcDarwin[[#This Row],[Fecha]],'Plantilla AEG ES'!$E$1:$HX$13,4,FALSE)</f>
        <v>8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10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4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15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45326.083333332812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3</v>
      </c>
      <c r="AD220" s="45">
        <f>HLOOKUP(TBL_CalcDarwin[[#This Row],[Fecha]],'Plantilla AEG ES'!$E$1:$HX$13,3,FALSE)</f>
        <v>4</v>
      </c>
      <c r="AE220" s="45">
        <f>HLOOKUP(TBL_CalcDarwin[[#This Row],[Fecha]],'Plantilla AEG ES'!$E$1:$HX$13,4,FALSE)</f>
        <v>8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10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4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15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45326.124999999476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3</v>
      </c>
      <c r="AD221" s="45">
        <f>HLOOKUP(TBL_CalcDarwin[[#This Row],[Fecha]],'Plantilla AEG ES'!$E$1:$HX$13,3,FALSE)</f>
        <v>4</v>
      </c>
      <c r="AE221" s="45">
        <f>HLOOKUP(TBL_CalcDarwin[[#This Row],[Fecha]],'Plantilla AEG ES'!$E$1:$HX$13,4,FALSE)</f>
        <v>8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10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4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15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45326.16666666614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3</v>
      </c>
      <c r="AD222" s="45">
        <f>HLOOKUP(TBL_CalcDarwin[[#This Row],[Fecha]],'Plantilla AEG ES'!$E$1:$HX$13,3,FALSE)</f>
        <v>4</v>
      </c>
      <c r="AE222" s="45">
        <f>HLOOKUP(TBL_CalcDarwin[[#This Row],[Fecha]],'Plantilla AEG ES'!$E$1:$HX$13,4,FALSE)</f>
        <v>8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10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4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15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45326.208333332805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3</v>
      </c>
      <c r="AD223" s="45">
        <f>HLOOKUP(TBL_CalcDarwin[[#This Row],[Fecha]],'Plantilla AEG ES'!$E$1:$HX$13,3,FALSE)</f>
        <v>4</v>
      </c>
      <c r="AE223" s="45">
        <f>HLOOKUP(TBL_CalcDarwin[[#This Row],[Fecha]],'Plantilla AEG ES'!$E$1:$HX$13,4,FALSE)</f>
        <v>8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10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4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15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45326.249999999469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3</v>
      </c>
      <c r="AD224" s="45">
        <f>HLOOKUP(TBL_CalcDarwin[[#This Row],[Fecha]],'Plantilla AEG ES'!$E$1:$HX$13,3,FALSE)</f>
        <v>4</v>
      </c>
      <c r="AE224" s="45">
        <f>HLOOKUP(TBL_CalcDarwin[[#This Row],[Fecha]],'Plantilla AEG ES'!$E$1:$HX$13,4,FALSE)</f>
        <v>8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10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4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15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45326.291666666133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3</v>
      </c>
      <c r="AD225" s="45">
        <f>HLOOKUP(TBL_CalcDarwin[[#This Row],[Fecha]],'Plantilla AEG ES'!$E$1:$HX$13,3,FALSE)</f>
        <v>4</v>
      </c>
      <c r="AE225" s="45">
        <f>HLOOKUP(TBL_CalcDarwin[[#This Row],[Fecha]],'Plantilla AEG ES'!$E$1:$HX$13,4,FALSE)</f>
        <v>8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10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4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15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45326.333333332797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3</v>
      </c>
      <c r="AD226" s="45">
        <f>HLOOKUP(TBL_CalcDarwin[[#This Row],[Fecha]],'Plantilla AEG ES'!$E$1:$HX$13,3,FALSE)</f>
        <v>4</v>
      </c>
      <c r="AE226" s="45">
        <f>HLOOKUP(TBL_CalcDarwin[[#This Row],[Fecha]],'Plantilla AEG ES'!$E$1:$HX$13,4,FALSE)</f>
        <v>8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10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4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15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45326.374999999462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3</v>
      </c>
      <c r="AD227" s="45">
        <f>HLOOKUP(TBL_CalcDarwin[[#This Row],[Fecha]],'Plantilla AEG ES'!$E$1:$HX$13,3,FALSE)</f>
        <v>4</v>
      </c>
      <c r="AE227" s="45">
        <f>HLOOKUP(TBL_CalcDarwin[[#This Row],[Fecha]],'Plantilla AEG ES'!$E$1:$HX$13,4,FALSE)</f>
        <v>8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10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4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15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45326.416666666126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3</v>
      </c>
      <c r="AD228" s="45">
        <f>HLOOKUP(TBL_CalcDarwin[[#This Row],[Fecha]],'Plantilla AEG ES'!$E$1:$HX$13,3,FALSE)</f>
        <v>4</v>
      </c>
      <c r="AE228" s="45">
        <f>HLOOKUP(TBL_CalcDarwin[[#This Row],[Fecha]],'Plantilla AEG ES'!$E$1:$HX$13,4,FALSE)</f>
        <v>8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10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4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15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45326.45833333279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3</v>
      </c>
      <c r="AD229" s="45">
        <f>HLOOKUP(TBL_CalcDarwin[[#This Row],[Fecha]],'Plantilla AEG ES'!$E$1:$HX$13,3,FALSE)</f>
        <v>4</v>
      </c>
      <c r="AE229" s="45">
        <f>HLOOKUP(TBL_CalcDarwin[[#This Row],[Fecha]],'Plantilla AEG ES'!$E$1:$HX$13,4,FALSE)</f>
        <v>9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10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4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16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E29" sqref="E29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THURSDAY 25 JANUARY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SATURDAY 27 JANUARY</v>
      </c>
      <c r="G1" s="133"/>
      <c r="H1" s="133"/>
      <c r="I1" s="133"/>
      <c r="J1" s="133"/>
      <c r="K1" s="133"/>
      <c r="L1" s="133"/>
      <c r="N1" s="121" t="s">
        <v>208</v>
      </c>
      <c r="P1" s="121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0">
        <f>ROUND('Plantilla Datos'!E3,5)</f>
        <v>45316</v>
      </c>
      <c r="B3" s="51">
        <v>0</v>
      </c>
      <c r="C3" s="1">
        <f>'Plantilla Datos'!K9</f>
        <v>3</v>
      </c>
      <c r="F3" s="101">
        <f>(Table2[[#This Row],[Fecha]]+2)</f>
        <v>45318</v>
      </c>
      <c r="G3" s="52">
        <f>Table2[[#This Row],[Hora]]</f>
        <v>0</v>
      </c>
      <c r="H3" s="53">
        <f>VLOOKUP(Table1[[#This Row],[Fecha]],TBL_CalcDarwin[],42,1)</f>
        <v>25.846</v>
      </c>
      <c r="I3" s="53">
        <f>VLOOKUP(Table1[[#This Row],[Fecha]],TBL_CalcDarwin[],43,1)</f>
        <v>34.189</v>
      </c>
      <c r="J3" s="73">
        <f>VLOOKUP(Table1[[#This Row],[Fecha]],TBL_CalcDarwin[],40,1)</f>
        <v>17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60.034999999999997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25.846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3" s="53">
        <f>N3+O3</f>
        <v>60.034999999999997</v>
      </c>
    </row>
    <row r="4" spans="1:16" x14ac:dyDescent="0.25">
      <c r="A4" s="100">
        <f>A3+TIME(0,30,0)</f>
        <v>45316.020833333336</v>
      </c>
      <c r="B4" s="51">
        <f>B3+TIME(0,30,0)</f>
        <v>2.0833333333333332E-2</v>
      </c>
      <c r="C4" s="1">
        <f>'Plantilla Datos'!K10</f>
        <v>4</v>
      </c>
      <c r="F4" s="101">
        <f>(Table2[[#This Row],[Fecha]]+2)</f>
        <v>45318.020833333336</v>
      </c>
      <c r="G4" s="52">
        <f>Table2[[#This Row],[Hora]]</f>
        <v>2.0833333333333332E-2</v>
      </c>
      <c r="H4" s="53">
        <f>VLOOKUP(Table1[[#This Row],[Fecha]],TBL_CalcDarwin[],42,1)</f>
        <v>25.846</v>
      </c>
      <c r="I4" s="53">
        <f>VLOOKUP(Table1[[#This Row],[Fecha]],TBL_CalcDarwin[],43,1)</f>
        <v>34.189</v>
      </c>
      <c r="J4" s="73">
        <f>VLOOKUP(Table1[[#This Row],[Fecha]],TBL_CalcDarwin[],40,1)</f>
        <v>17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60.034999999999997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25.846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" s="53">
        <f t="shared" ref="P4:P50" si="0">N4+O4</f>
        <v>60.034999999999997</v>
      </c>
    </row>
    <row r="5" spans="1:16" x14ac:dyDescent="0.25">
      <c r="A5" s="100">
        <f t="shared" ref="A5:A50" si="1">A4+TIME(0,30,0)</f>
        <v>45316.041666666672</v>
      </c>
      <c r="B5" s="51">
        <f t="shared" ref="B5:B50" si="2">B4+TIME(0,30,0)</f>
        <v>4.1666666666666664E-2</v>
      </c>
      <c r="C5" s="1">
        <f>'Plantilla Datos'!K11</f>
        <v>1.5</v>
      </c>
      <c r="F5" s="101">
        <f>(Table2[[#This Row],[Fecha]]+2)</f>
        <v>45318.041666666672</v>
      </c>
      <c r="G5" s="52">
        <f>Table2[[#This Row],[Hora]]</f>
        <v>4.1666666666666664E-2</v>
      </c>
      <c r="H5" s="53">
        <f>VLOOKUP(Table1[[#This Row],[Fecha]],TBL_CalcDarwin[],42,1)</f>
        <v>21.285</v>
      </c>
      <c r="I5" s="53">
        <f>VLOOKUP(Table1[[#This Row],[Fecha]],TBL_CalcDarwin[],43,1)</f>
        <v>27.636999999999997</v>
      </c>
      <c r="J5" s="73">
        <f>VLOOKUP(Table1[[#This Row],[Fecha]],TBL_CalcDarwin[],40,1)</f>
        <v>17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48.921999999999997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21.285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5" s="53">
        <f t="shared" si="0"/>
        <v>48.921999999999997</v>
      </c>
    </row>
    <row r="6" spans="1:16" x14ac:dyDescent="0.25">
      <c r="A6" s="100">
        <f t="shared" si="1"/>
        <v>45316.062500000007</v>
      </c>
      <c r="B6" s="51">
        <f t="shared" si="2"/>
        <v>6.25E-2</v>
      </c>
      <c r="C6" s="1">
        <f>'Plantilla Datos'!K12</f>
        <v>1</v>
      </c>
      <c r="F6" s="101">
        <f>(Table2[[#This Row],[Fecha]]+2)</f>
        <v>45318.062500000007</v>
      </c>
      <c r="G6" s="52">
        <f>Table2[[#This Row],[Hora]]</f>
        <v>6.25E-2</v>
      </c>
      <c r="H6" s="53">
        <f>VLOOKUP(Table1[[#This Row],[Fecha]],TBL_CalcDarwin[],42,1)</f>
        <v>21.285</v>
      </c>
      <c r="I6" s="53">
        <f>VLOOKUP(Table1[[#This Row],[Fecha]],TBL_CalcDarwin[],43,1)</f>
        <v>27.636999999999997</v>
      </c>
      <c r="J6" s="73">
        <f>VLOOKUP(Table1[[#This Row],[Fecha]],TBL_CalcDarwin[],40,1)</f>
        <v>17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48.921999999999997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21.285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6" s="53">
        <f t="shared" si="0"/>
        <v>48.921999999999997</v>
      </c>
    </row>
    <row r="7" spans="1:16" x14ac:dyDescent="0.25">
      <c r="A7" s="100">
        <f t="shared" si="1"/>
        <v>45316.083333333343</v>
      </c>
      <c r="B7" s="51">
        <f t="shared" si="2"/>
        <v>8.3333333333333329E-2</v>
      </c>
      <c r="C7" s="1">
        <f>'Plantilla Datos'!K13</f>
        <v>0.6</v>
      </c>
      <c r="F7" s="101">
        <f>(Table2[[#This Row],[Fecha]]+2)</f>
        <v>45318.083333333343</v>
      </c>
      <c r="G7" s="52">
        <f>Table2[[#This Row],[Hora]]</f>
        <v>8.3333333333333329E-2</v>
      </c>
      <c r="H7" s="53">
        <f>VLOOKUP(Table1[[#This Row],[Fecha]],TBL_CalcDarwin[],42,1)</f>
        <v>16.562000000000001</v>
      </c>
      <c r="I7" s="53">
        <f>VLOOKUP(Table1[[#This Row],[Fecha]],TBL_CalcDarwin[],43,1)</f>
        <v>21.76</v>
      </c>
      <c r="J7" s="73">
        <f>VLOOKUP(Table1[[#This Row],[Fecha]],TBL_CalcDarwin[],40,1)</f>
        <v>17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38.322000000000003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16.562000000000001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7" s="53">
        <f t="shared" si="0"/>
        <v>38.322000000000003</v>
      </c>
    </row>
    <row r="8" spans="1:16" x14ac:dyDescent="0.25">
      <c r="A8" s="100">
        <f t="shared" si="1"/>
        <v>45316.104166666679</v>
      </c>
      <c r="B8" s="51">
        <f t="shared" si="2"/>
        <v>0.10416666666666666</v>
      </c>
      <c r="C8" s="1">
        <f>'Plantilla Datos'!K14</f>
        <v>1.4</v>
      </c>
      <c r="F8" s="101">
        <f>(Table2[[#This Row],[Fecha]]+2)</f>
        <v>45318.104166666679</v>
      </c>
      <c r="G8" s="52">
        <f>Table2[[#This Row],[Hora]]</f>
        <v>0.10416666666666666</v>
      </c>
      <c r="H8" s="53">
        <f>VLOOKUP(Table1[[#This Row],[Fecha]],TBL_CalcDarwin[],42,1)</f>
        <v>16.562000000000001</v>
      </c>
      <c r="I8" s="53">
        <f>VLOOKUP(Table1[[#This Row],[Fecha]],TBL_CalcDarwin[],43,1)</f>
        <v>21.76</v>
      </c>
      <c r="J8" s="73">
        <f>VLOOKUP(Table1[[#This Row],[Fecha]],TBL_CalcDarwin[],40,1)</f>
        <v>17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38.322000000000003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16.562000000000001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8" s="53">
        <f t="shared" si="0"/>
        <v>38.322000000000003</v>
      </c>
    </row>
    <row r="9" spans="1:16" x14ac:dyDescent="0.25">
      <c r="A9" s="100">
        <f t="shared" si="1"/>
        <v>45316.125000000015</v>
      </c>
      <c r="B9" s="51">
        <f t="shared" si="2"/>
        <v>0.12499999999999999</v>
      </c>
      <c r="C9" s="1">
        <f>'Plantilla Datos'!K15</f>
        <v>0.2</v>
      </c>
      <c r="F9" s="101">
        <f>(Table2[[#This Row],[Fecha]]+2)</f>
        <v>45318.125000000015</v>
      </c>
      <c r="G9" s="52">
        <f>Table2[[#This Row],[Hora]]</f>
        <v>0.12499999999999999</v>
      </c>
      <c r="H9" s="53">
        <f>VLOOKUP(Table1[[#This Row],[Fecha]],TBL_CalcDarwin[],42,1)</f>
        <v>12.562999999999999</v>
      </c>
      <c r="I9" s="53">
        <f>VLOOKUP(Table1[[#This Row],[Fecha]],TBL_CalcDarwin[],43,1)</f>
        <v>16.753</v>
      </c>
      <c r="J9" s="73">
        <f>VLOOKUP(Table1[[#This Row],[Fecha]],TBL_CalcDarwin[],40,1)</f>
        <v>17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29.315999999999999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12.562999999999999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9" s="53">
        <f t="shared" si="0"/>
        <v>29.315999999999999</v>
      </c>
    </row>
    <row r="10" spans="1:16" x14ac:dyDescent="0.25">
      <c r="A10" s="100">
        <f t="shared" si="1"/>
        <v>45316.14583333335</v>
      </c>
      <c r="B10" s="51">
        <f t="shared" si="2"/>
        <v>0.14583333333333331</v>
      </c>
      <c r="C10" s="1">
        <f>'Plantilla Datos'!K16</f>
        <v>0</v>
      </c>
      <c r="F10" s="101">
        <f>(Table2[[#This Row],[Fecha]]+2)</f>
        <v>45318.14583333335</v>
      </c>
      <c r="G10" s="52">
        <f>Table2[[#This Row],[Hora]]</f>
        <v>0.14583333333333331</v>
      </c>
      <c r="H10" s="53">
        <f>VLOOKUP(Table1[[#This Row],[Fecha]],TBL_CalcDarwin[],42,1)</f>
        <v>12.562999999999999</v>
      </c>
      <c r="I10" s="53">
        <f>VLOOKUP(Table1[[#This Row],[Fecha]],TBL_CalcDarwin[],43,1)</f>
        <v>16.753</v>
      </c>
      <c r="J10" s="73">
        <f>VLOOKUP(Table1[[#This Row],[Fecha]],TBL_CalcDarwin[],40,1)</f>
        <v>17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29.315999999999999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12.562999999999999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10" s="53">
        <f t="shared" si="0"/>
        <v>29.315999999999999</v>
      </c>
    </row>
    <row r="11" spans="1:16" x14ac:dyDescent="0.25">
      <c r="A11" s="100">
        <f t="shared" si="1"/>
        <v>45316.166666666686</v>
      </c>
      <c r="B11" s="51">
        <f t="shared" si="2"/>
        <v>0.16666666666666666</v>
      </c>
      <c r="C11" s="1">
        <f>'Plantilla Datos'!K17</f>
        <v>0.1</v>
      </c>
      <c r="F11" s="101">
        <f>(Table2[[#This Row],[Fecha]]+2)</f>
        <v>45318.166666666686</v>
      </c>
      <c r="G11" s="52">
        <f>Table2[[#This Row],[Hora]]</f>
        <v>0.16666666666666666</v>
      </c>
      <c r="H11" s="53">
        <f>VLOOKUP(Table1[[#This Row],[Fecha]],TBL_CalcDarwin[],42,1)</f>
        <v>9.2089999999999996</v>
      </c>
      <c r="I11" s="53">
        <f>VLOOKUP(Table1[[#This Row],[Fecha]],TBL_CalcDarwin[],43,1)</f>
        <v>12.538000000000002</v>
      </c>
      <c r="J11" s="73">
        <f>VLOOKUP(Table1[[#This Row],[Fecha]],TBL_CalcDarwin[],40,1)</f>
        <v>17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21.747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9.2089999999999996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11" s="53">
        <f t="shared" si="0"/>
        <v>21.747</v>
      </c>
    </row>
    <row r="12" spans="1:16" x14ac:dyDescent="0.25">
      <c r="A12" s="100">
        <f t="shared" si="1"/>
        <v>45316.187500000022</v>
      </c>
      <c r="B12" s="51">
        <f t="shared" si="2"/>
        <v>0.1875</v>
      </c>
      <c r="C12" s="1">
        <f>'Plantilla Datos'!K18</f>
        <v>0.7</v>
      </c>
      <c r="F12" s="101">
        <f>(Table2[[#This Row],[Fecha]]+2)</f>
        <v>45318.187500000022</v>
      </c>
      <c r="G12" s="52">
        <f>Table2[[#This Row],[Hora]]</f>
        <v>0.1875</v>
      </c>
      <c r="H12" s="53">
        <f>VLOOKUP(Table1[[#This Row],[Fecha]],TBL_CalcDarwin[],42,1)</f>
        <v>9.2089999999999996</v>
      </c>
      <c r="I12" s="53">
        <f>VLOOKUP(Table1[[#This Row],[Fecha]],TBL_CalcDarwin[],43,1)</f>
        <v>12.538000000000002</v>
      </c>
      <c r="J12" s="73">
        <f>VLOOKUP(Table1[[#This Row],[Fecha]],TBL_CalcDarwin[],40,1)</f>
        <v>17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21.747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9.2089999999999996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12" s="53">
        <f t="shared" si="0"/>
        <v>21.747</v>
      </c>
    </row>
    <row r="13" spans="1:16" x14ac:dyDescent="0.25">
      <c r="A13" s="100">
        <f t="shared" si="1"/>
        <v>45316.208333333358</v>
      </c>
      <c r="B13" s="51">
        <f t="shared" si="2"/>
        <v>0.20833333333333334</v>
      </c>
      <c r="C13" s="1">
        <f>'Plantilla Datos'!K19</f>
        <v>1.7</v>
      </c>
      <c r="F13" s="101">
        <f>(Table2[[#This Row],[Fecha]]+2)</f>
        <v>45318.208333333358</v>
      </c>
      <c r="G13" s="52">
        <f>Table2[[#This Row],[Hora]]</f>
        <v>0.20833333333333334</v>
      </c>
      <c r="H13" s="53">
        <f>VLOOKUP(Table1[[#This Row],[Fecha]],TBL_CalcDarwin[],42,1)</f>
        <v>6.4190000000000005</v>
      </c>
      <c r="I13" s="53">
        <f>VLOOKUP(Table1[[#This Row],[Fecha]],TBL_CalcDarwin[],43,1)</f>
        <v>9.0300000000000011</v>
      </c>
      <c r="J13" s="73">
        <f>VLOOKUP(Table1[[#This Row],[Fecha]],TBL_CalcDarwin[],40,1)</f>
        <v>17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15.449000000000002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6.4190000000000005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9.0300000000000011</v>
      </c>
      <c r="P13" s="53">
        <f t="shared" si="0"/>
        <v>15.449000000000002</v>
      </c>
    </row>
    <row r="14" spans="1:16" x14ac:dyDescent="0.25">
      <c r="A14" s="100">
        <f t="shared" si="1"/>
        <v>45316.229166666693</v>
      </c>
      <c r="B14" s="51">
        <f t="shared" si="2"/>
        <v>0.22916666666666669</v>
      </c>
      <c r="C14" s="1">
        <f>'Plantilla Datos'!K20</f>
        <v>1</v>
      </c>
      <c r="F14" s="101">
        <f>(Table2[[#This Row],[Fecha]]+2)</f>
        <v>45318.229166666693</v>
      </c>
      <c r="G14" s="52">
        <f>Table2[[#This Row],[Hora]]</f>
        <v>0.22916666666666669</v>
      </c>
      <c r="H14" s="53">
        <f>VLOOKUP(Table1[[#This Row],[Fecha]],TBL_CalcDarwin[],42,1)</f>
        <v>6.4190000000000005</v>
      </c>
      <c r="I14" s="53">
        <f>VLOOKUP(Table1[[#This Row],[Fecha]],TBL_CalcDarwin[],43,1)</f>
        <v>9.0300000000000011</v>
      </c>
      <c r="J14" s="73">
        <f>VLOOKUP(Table1[[#This Row],[Fecha]],TBL_CalcDarwin[],40,1)</f>
        <v>17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15.449000000000002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6.4190000000000005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9.0300000000000011</v>
      </c>
      <c r="P14" s="53">
        <f t="shared" si="0"/>
        <v>15.449000000000002</v>
      </c>
    </row>
    <row r="15" spans="1:16" x14ac:dyDescent="0.25">
      <c r="A15" s="100">
        <f t="shared" si="1"/>
        <v>45316.250000000029</v>
      </c>
      <c r="B15" s="51">
        <f t="shared" si="2"/>
        <v>0.25</v>
      </c>
      <c r="C15" s="1">
        <f>'Plantilla Datos'!K21</f>
        <v>1.5</v>
      </c>
      <c r="F15" s="101">
        <f>(Table2[[#This Row],[Fecha]]+2)</f>
        <v>45318.250000000029</v>
      </c>
      <c r="G15" s="52">
        <f>Table2[[#This Row],[Hora]]</f>
        <v>0.25</v>
      </c>
      <c r="H15" s="53">
        <f>VLOOKUP(Table1[[#This Row],[Fecha]],TBL_CalcDarwin[],42,1)</f>
        <v>2.9359999999999999</v>
      </c>
      <c r="I15" s="53">
        <f>VLOOKUP(Table1[[#This Row],[Fecha]],TBL_CalcDarwin[],43,1)</f>
        <v>4.0590000000000002</v>
      </c>
      <c r="J15" s="73">
        <f>VLOOKUP(Table1[[#This Row],[Fecha]],TBL_CalcDarwin[],40,1)</f>
        <v>17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6.9950000000000001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2.9359999999999999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15" s="53">
        <f t="shared" si="0"/>
        <v>6.9950000000000001</v>
      </c>
    </row>
    <row r="16" spans="1:16" x14ac:dyDescent="0.25">
      <c r="A16" s="100">
        <f t="shared" si="1"/>
        <v>45316.270833333365</v>
      </c>
      <c r="B16" s="51">
        <f t="shared" si="2"/>
        <v>0.27083333333333331</v>
      </c>
      <c r="C16" s="1">
        <f>'Plantilla Datos'!K22</f>
        <v>0.9</v>
      </c>
      <c r="F16" s="101">
        <f>(Table2[[#This Row],[Fecha]]+2)</f>
        <v>45318.270833333365</v>
      </c>
      <c r="G16" s="52">
        <f>Table2[[#This Row],[Hora]]</f>
        <v>0.27083333333333331</v>
      </c>
      <c r="H16" s="53">
        <f>VLOOKUP(Table1[[#This Row],[Fecha]],TBL_CalcDarwin[],42,1)</f>
        <v>2.9359999999999999</v>
      </c>
      <c r="I16" s="53">
        <f>VLOOKUP(Table1[[#This Row],[Fecha]],TBL_CalcDarwin[],43,1)</f>
        <v>4.0590000000000002</v>
      </c>
      <c r="J16" s="73">
        <f>VLOOKUP(Table1[[#This Row],[Fecha]],TBL_CalcDarwin[],40,1)</f>
        <v>17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6.9950000000000001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2.9359999999999999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16" s="53">
        <f t="shared" si="0"/>
        <v>6.9950000000000001</v>
      </c>
    </row>
    <row r="17" spans="1:16" x14ac:dyDescent="0.25">
      <c r="A17" s="100">
        <f t="shared" si="1"/>
        <v>45316.291666666701</v>
      </c>
      <c r="B17" s="51">
        <f t="shared" si="2"/>
        <v>0.29166666666666663</v>
      </c>
      <c r="C17" s="1">
        <f>'Plantilla Datos'!K23</f>
        <v>1.4</v>
      </c>
      <c r="F17" s="101">
        <f>(Table2[[#This Row],[Fecha]]+2)</f>
        <v>45318.291666666701</v>
      </c>
      <c r="G17" s="52">
        <f>Table2[[#This Row],[Hora]]</f>
        <v>0.29166666666666663</v>
      </c>
      <c r="H17" s="53">
        <f>VLOOKUP(Table1[[#This Row],[Fecha]],TBL_CalcDarwin[],42,1)</f>
        <v>1.39</v>
      </c>
      <c r="I17" s="53">
        <f>VLOOKUP(Table1[[#This Row],[Fecha]],TBL_CalcDarwin[],43,1)</f>
        <v>2.0950000000000002</v>
      </c>
      <c r="J17" s="73">
        <f>VLOOKUP(Table1[[#This Row],[Fecha]],TBL_CalcDarwin[],40,1)</f>
        <v>17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3.4850000000000003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1.39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17" s="53">
        <f t="shared" si="0"/>
        <v>3.4850000000000003</v>
      </c>
    </row>
    <row r="18" spans="1:16" x14ac:dyDescent="0.25">
      <c r="A18" s="100">
        <f t="shared" si="1"/>
        <v>45316.312500000036</v>
      </c>
      <c r="B18" s="51">
        <f t="shared" si="2"/>
        <v>0.31249999999999994</v>
      </c>
      <c r="C18" s="1">
        <f>'Plantilla Datos'!K24</f>
        <v>1.9</v>
      </c>
      <c r="F18" s="101">
        <f>(Table2[[#This Row],[Fecha]]+2)</f>
        <v>45318.312500000036</v>
      </c>
      <c r="G18" s="52">
        <f>Table2[[#This Row],[Hora]]</f>
        <v>0.31249999999999994</v>
      </c>
      <c r="H18" s="53">
        <f>VLOOKUP(Table1[[#This Row],[Fecha]],TBL_CalcDarwin[],42,1)</f>
        <v>1.39</v>
      </c>
      <c r="I18" s="53">
        <f>VLOOKUP(Table1[[#This Row],[Fecha]],TBL_CalcDarwin[],43,1)</f>
        <v>2.0950000000000002</v>
      </c>
      <c r="J18" s="73">
        <f>VLOOKUP(Table1[[#This Row],[Fecha]],TBL_CalcDarwin[],40,1)</f>
        <v>17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3.4850000000000003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1.39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18" s="53">
        <f t="shared" si="0"/>
        <v>3.4850000000000003</v>
      </c>
    </row>
    <row r="19" spans="1:16" x14ac:dyDescent="0.25">
      <c r="A19" s="100">
        <f t="shared" si="1"/>
        <v>45316.333333333372</v>
      </c>
      <c r="B19" s="51">
        <f t="shared" si="2"/>
        <v>0.33333333333333326</v>
      </c>
      <c r="C19" s="1">
        <f>'Plantilla Datos'!K25</f>
        <v>1.7</v>
      </c>
      <c r="F19" s="101">
        <f>(Table2[[#This Row],[Fecha]]+2)</f>
        <v>45318.333333333372</v>
      </c>
      <c r="G19" s="52">
        <f>Table2[[#This Row],[Hora]]</f>
        <v>0.33333333333333326</v>
      </c>
      <c r="H19" s="53">
        <f>VLOOKUP(Table1[[#This Row],[Fecha]],TBL_CalcDarwin[],42,1)</f>
        <v>4.9340000000000002</v>
      </c>
      <c r="I19" s="53">
        <f>VLOOKUP(Table1[[#This Row],[Fecha]],TBL_CalcDarwin[],43,1)</f>
        <v>6.5430000000000001</v>
      </c>
      <c r="J19" s="73">
        <f>VLOOKUP(Table1[[#This Row],[Fecha]],TBL_CalcDarwin[],40,1)</f>
        <v>17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11.477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4.9340000000000002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19" s="53">
        <f t="shared" si="0"/>
        <v>11.477</v>
      </c>
    </row>
    <row r="20" spans="1:16" x14ac:dyDescent="0.25">
      <c r="A20" s="100">
        <f t="shared" si="1"/>
        <v>45316.354166666708</v>
      </c>
      <c r="B20" s="51">
        <f t="shared" si="2"/>
        <v>0.35416666666666657</v>
      </c>
      <c r="C20" s="1">
        <f>'Plantilla Datos'!K26</f>
        <v>2</v>
      </c>
      <c r="F20" s="101">
        <f>(Table2[[#This Row],[Fecha]]+2)</f>
        <v>45318.354166666708</v>
      </c>
      <c r="G20" s="52">
        <f>Table2[[#This Row],[Hora]]</f>
        <v>0.35416666666666657</v>
      </c>
      <c r="H20" s="53">
        <f>VLOOKUP(Table1[[#This Row],[Fecha]],TBL_CalcDarwin[],42,1)</f>
        <v>4.9340000000000002</v>
      </c>
      <c r="I20" s="53">
        <f>VLOOKUP(Table1[[#This Row],[Fecha]],TBL_CalcDarwin[],43,1)</f>
        <v>6.5430000000000001</v>
      </c>
      <c r="J20" s="73">
        <f>VLOOKUP(Table1[[#This Row],[Fecha]],TBL_CalcDarwin[],40,1)</f>
        <v>17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11.477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4.9340000000000002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20" s="53">
        <f t="shared" si="0"/>
        <v>11.477</v>
      </c>
    </row>
    <row r="21" spans="1:16" x14ac:dyDescent="0.25">
      <c r="A21" s="100">
        <f t="shared" si="1"/>
        <v>45316.375000000044</v>
      </c>
      <c r="B21" s="51">
        <f t="shared" si="2"/>
        <v>0.37499999999999989</v>
      </c>
      <c r="C21" s="1">
        <f>'Plantilla Datos'!K27</f>
        <v>1.1000000000000001</v>
      </c>
      <c r="F21" s="101">
        <f>(Table2[[#This Row],[Fecha]]+2)</f>
        <v>45318.375000000044</v>
      </c>
      <c r="G21" s="52">
        <f>Table2[[#This Row],[Hora]]</f>
        <v>0.37499999999999989</v>
      </c>
      <c r="H21" s="53">
        <f>VLOOKUP(Table1[[#This Row],[Fecha]],TBL_CalcDarwin[],42,1)</f>
        <v>7.4269999999999996</v>
      </c>
      <c r="I21" s="53">
        <f>VLOOKUP(Table1[[#This Row],[Fecha]],TBL_CalcDarwin[],43,1)</f>
        <v>9.5519999999999996</v>
      </c>
      <c r="J21" s="73">
        <f>VLOOKUP(Table1[[#This Row],[Fecha]],TBL_CalcDarwin[],40,1)</f>
        <v>17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16.978999999999999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7.4269999999999996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21" s="53">
        <f t="shared" si="0"/>
        <v>16.978999999999999</v>
      </c>
    </row>
    <row r="22" spans="1:16" x14ac:dyDescent="0.25">
      <c r="A22" s="100">
        <f t="shared" si="1"/>
        <v>45316.395833333379</v>
      </c>
      <c r="B22" s="51">
        <f t="shared" si="2"/>
        <v>0.3958333333333332</v>
      </c>
      <c r="C22" s="1">
        <f>'Plantilla Datos'!K28</f>
        <v>1.6</v>
      </c>
      <c r="F22" s="101">
        <f>(Table2[[#This Row],[Fecha]]+2)</f>
        <v>45318.395833333379</v>
      </c>
      <c r="G22" s="52">
        <f>Table2[[#This Row],[Hora]]</f>
        <v>0.3958333333333332</v>
      </c>
      <c r="H22" s="53">
        <f>VLOOKUP(Table1[[#This Row],[Fecha]],TBL_CalcDarwin[],42,1)</f>
        <v>7.4269999999999996</v>
      </c>
      <c r="I22" s="53">
        <f>VLOOKUP(Table1[[#This Row],[Fecha]],TBL_CalcDarwin[],43,1)</f>
        <v>9.5519999999999996</v>
      </c>
      <c r="J22" s="73">
        <f>VLOOKUP(Table1[[#This Row],[Fecha]],TBL_CalcDarwin[],40,1)</f>
        <v>17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16.978999999999999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7.4269999999999996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22" s="53">
        <f t="shared" si="0"/>
        <v>16.978999999999999</v>
      </c>
    </row>
    <row r="23" spans="1:16" x14ac:dyDescent="0.25">
      <c r="A23" s="100">
        <f t="shared" si="1"/>
        <v>45316.416666666715</v>
      </c>
      <c r="B23" s="51">
        <f t="shared" si="2"/>
        <v>0.41666666666666652</v>
      </c>
      <c r="C23" s="1">
        <f>'Plantilla Datos'!K29</f>
        <v>2.7</v>
      </c>
      <c r="F23" s="101">
        <f>(Table2[[#This Row],[Fecha]]+2)</f>
        <v>45318.416666666715</v>
      </c>
      <c r="G23" s="52">
        <f>Table2[[#This Row],[Hora]]</f>
        <v>0.41666666666666652</v>
      </c>
      <c r="H23" s="53">
        <f>VLOOKUP(Table1[[#This Row],[Fecha]],TBL_CalcDarwin[],42,1)</f>
        <v>12.562999999999999</v>
      </c>
      <c r="I23" s="53">
        <f>VLOOKUP(Table1[[#This Row],[Fecha]],TBL_CalcDarwin[],43,1)</f>
        <v>16.753</v>
      </c>
      <c r="J23" s="73">
        <f>VLOOKUP(Table1[[#This Row],[Fecha]],TBL_CalcDarwin[],40,1)</f>
        <v>17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29.315999999999999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12.562999999999999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3" s="53">
        <f t="shared" si="0"/>
        <v>29.315999999999999</v>
      </c>
    </row>
    <row r="24" spans="1:16" x14ac:dyDescent="0.25">
      <c r="A24" s="100">
        <f t="shared" si="1"/>
        <v>45316.437500000051</v>
      </c>
      <c r="B24" s="51">
        <f t="shared" si="2"/>
        <v>0.43749999999999983</v>
      </c>
      <c r="C24" s="1">
        <f>'Plantilla Datos'!K30</f>
        <v>3.5</v>
      </c>
      <c r="F24" s="101">
        <f>(Table2[[#This Row],[Fecha]]+2)</f>
        <v>45318.437500000051</v>
      </c>
      <c r="G24" s="52">
        <f>Table2[[#This Row],[Hora]]</f>
        <v>0.43749999999999983</v>
      </c>
      <c r="H24" s="53">
        <f>VLOOKUP(Table1[[#This Row],[Fecha]],TBL_CalcDarwin[],42,1)</f>
        <v>12.562999999999999</v>
      </c>
      <c r="I24" s="53">
        <f>VLOOKUP(Table1[[#This Row],[Fecha]],TBL_CalcDarwin[],43,1)</f>
        <v>16.753</v>
      </c>
      <c r="J24" s="73">
        <f>VLOOKUP(Table1[[#This Row],[Fecha]],TBL_CalcDarwin[],40,1)</f>
        <v>17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29.315999999999999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12.562999999999999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4" s="53">
        <f t="shared" si="0"/>
        <v>29.315999999999999</v>
      </c>
    </row>
    <row r="25" spans="1:16" x14ac:dyDescent="0.25">
      <c r="A25" s="100">
        <f t="shared" si="1"/>
        <v>45316.458333333387</v>
      </c>
      <c r="B25" s="51">
        <f t="shared" si="2"/>
        <v>0.45833333333333315</v>
      </c>
      <c r="C25" s="1">
        <f>'Plantilla Datos'!K31</f>
        <v>3</v>
      </c>
      <c r="F25" s="101">
        <f>(Table2[[#This Row],[Fecha]]+2)</f>
        <v>45318.458333333387</v>
      </c>
      <c r="G25" s="52">
        <f>Table2[[#This Row],[Hora]]</f>
        <v>0.45833333333333315</v>
      </c>
      <c r="H25" s="53">
        <f>VLOOKUP(Table1[[#This Row],[Fecha]],TBL_CalcDarwin[],42,1)</f>
        <v>20.492999999999999</v>
      </c>
      <c r="I25" s="53">
        <f>VLOOKUP(Table1[[#This Row],[Fecha]],TBL_CalcDarwin[],43,1)</f>
        <v>27.434999999999999</v>
      </c>
      <c r="J25" s="73">
        <f>VLOOKUP(Table1[[#This Row],[Fecha]],TBL_CalcDarwin[],40,1)</f>
        <v>17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47.927999999999997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5" s="53">
        <f t="shared" si="0"/>
        <v>47.927999999999997</v>
      </c>
    </row>
    <row r="26" spans="1:16" x14ac:dyDescent="0.25">
      <c r="A26" s="100">
        <f t="shared" si="1"/>
        <v>45316.479166666722</v>
      </c>
      <c r="B26" s="51">
        <f t="shared" si="2"/>
        <v>0.47916666666666646</v>
      </c>
      <c r="C26" s="1">
        <f>'Plantilla Datos'!K32</f>
        <v>2.6</v>
      </c>
      <c r="F26" s="101">
        <f>(Table2[[#This Row],[Fecha]]+2)</f>
        <v>45318.479166666722</v>
      </c>
      <c r="G26" s="52">
        <f>Table2[[#This Row],[Hora]]</f>
        <v>0.47916666666666646</v>
      </c>
      <c r="H26" s="53">
        <f>VLOOKUP(Table1[[#This Row],[Fecha]],TBL_CalcDarwin[],42,1)</f>
        <v>20.492999999999999</v>
      </c>
      <c r="I26" s="53">
        <f>VLOOKUP(Table1[[#This Row],[Fecha]],TBL_CalcDarwin[],43,1)</f>
        <v>27.434999999999999</v>
      </c>
      <c r="J26" s="73">
        <f>VLOOKUP(Table1[[#This Row],[Fecha]],TBL_CalcDarwin[],40,1)</f>
        <v>17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47.927999999999997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26" s="53">
        <f t="shared" si="0"/>
        <v>47.927999999999997</v>
      </c>
    </row>
    <row r="27" spans="1:16" x14ac:dyDescent="0.25">
      <c r="A27" s="100">
        <f t="shared" si="1"/>
        <v>45316.500000000058</v>
      </c>
      <c r="B27" s="51">
        <f t="shared" si="2"/>
        <v>0.49999999999999978</v>
      </c>
      <c r="C27" s="1">
        <f>'Plantilla Datos'!K33</f>
        <v>2.5</v>
      </c>
      <c r="F27" s="101">
        <f>(Table2[[#This Row],[Fecha]]+2)</f>
        <v>45318.500000000058</v>
      </c>
      <c r="G27" s="52">
        <f>Table2[[#This Row],[Hora]]</f>
        <v>0.49999999999999978</v>
      </c>
      <c r="H27" s="53">
        <f>VLOOKUP(Table1[[#This Row],[Fecha]],TBL_CalcDarwin[],42,1)</f>
        <v>32.000999999999998</v>
      </c>
      <c r="I27" s="53">
        <f>VLOOKUP(Table1[[#This Row],[Fecha]],TBL_CalcDarwin[],43,1)</f>
        <v>41.863999999999997</v>
      </c>
      <c r="J27" s="73">
        <f>VLOOKUP(Table1[[#This Row],[Fecha]],TBL_CalcDarwin[],40,1)</f>
        <v>17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73.864999999999995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32.000999999999998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7" s="53">
        <f t="shared" si="0"/>
        <v>73.864999999999995</v>
      </c>
    </row>
    <row r="28" spans="1:16" x14ac:dyDescent="0.25">
      <c r="A28" s="100">
        <f t="shared" si="1"/>
        <v>45316.520833333394</v>
      </c>
      <c r="B28" s="51">
        <f t="shared" si="2"/>
        <v>0.52083333333333315</v>
      </c>
      <c r="C28" s="1">
        <f>'Plantilla Datos'!K34</f>
        <v>3.3</v>
      </c>
      <c r="F28" s="101">
        <f>(Table2[[#This Row],[Fecha]]+2)</f>
        <v>45318.520833333394</v>
      </c>
      <c r="G28" s="52">
        <f>Table2[[#This Row],[Hora]]</f>
        <v>0.52083333333333315</v>
      </c>
      <c r="H28" s="53">
        <f>VLOOKUP(Table1[[#This Row],[Fecha]],TBL_CalcDarwin[],42,1)</f>
        <v>32.000999999999998</v>
      </c>
      <c r="I28" s="53">
        <f>VLOOKUP(Table1[[#This Row],[Fecha]],TBL_CalcDarwin[],43,1)</f>
        <v>41.863999999999997</v>
      </c>
      <c r="J28" s="73">
        <f>VLOOKUP(Table1[[#This Row],[Fecha]],TBL_CalcDarwin[],40,1)</f>
        <v>17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73.864999999999995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32.000999999999998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8" s="53">
        <f t="shared" si="0"/>
        <v>73.864999999999995</v>
      </c>
    </row>
    <row r="29" spans="1:16" x14ac:dyDescent="0.25">
      <c r="A29" s="100">
        <f t="shared" si="1"/>
        <v>45316.54166666673</v>
      </c>
      <c r="B29" s="51">
        <f t="shared" si="2"/>
        <v>0.54166666666666652</v>
      </c>
      <c r="C29" s="1">
        <f>'Plantilla Datos'!K35</f>
        <v>3.2</v>
      </c>
      <c r="F29" s="101">
        <f>(Table2[[#This Row],[Fecha]]+2)</f>
        <v>45318.54166666673</v>
      </c>
      <c r="G29" s="52">
        <f>Table2[[#This Row],[Hora]]</f>
        <v>0.54166666666666652</v>
      </c>
      <c r="H29" s="53">
        <f>VLOOKUP(Table1[[#This Row],[Fecha]],TBL_CalcDarwin[],42,1)</f>
        <v>43.269999999999996</v>
      </c>
      <c r="I29" s="53">
        <f>VLOOKUP(Table1[[#This Row],[Fecha]],TBL_CalcDarwin[],43,1)</f>
        <v>57.569000000000003</v>
      </c>
      <c r="J29" s="73">
        <f>VLOOKUP(Table1[[#This Row],[Fecha]],TBL_CalcDarwin[],40,1)</f>
        <v>17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100.839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43.269999999999996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29" s="53">
        <f t="shared" si="0"/>
        <v>100.839</v>
      </c>
    </row>
    <row r="30" spans="1:16" x14ac:dyDescent="0.25">
      <c r="A30" s="100">
        <f t="shared" si="1"/>
        <v>45316.562500000065</v>
      </c>
      <c r="B30" s="51">
        <f t="shared" si="2"/>
        <v>0.56249999999999989</v>
      </c>
      <c r="C30" s="1">
        <f>'Plantilla Datos'!K36</f>
        <v>2.1</v>
      </c>
      <c r="F30" s="101">
        <f>(Table2[[#This Row],[Fecha]]+2)</f>
        <v>45318.562500000065</v>
      </c>
      <c r="G30" s="52">
        <f>Table2[[#This Row],[Hora]]</f>
        <v>0.56249999999999989</v>
      </c>
      <c r="H30" s="53">
        <f>VLOOKUP(Table1[[#This Row],[Fecha]],TBL_CalcDarwin[],42,1)</f>
        <v>43.269999999999996</v>
      </c>
      <c r="I30" s="53">
        <f>VLOOKUP(Table1[[#This Row],[Fecha]],TBL_CalcDarwin[],43,1)</f>
        <v>57.569000000000003</v>
      </c>
      <c r="J30" s="73">
        <f>VLOOKUP(Table1[[#This Row],[Fecha]],TBL_CalcDarwin[],40,1)</f>
        <v>17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100.839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43.269999999999996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30" s="53">
        <f t="shared" si="0"/>
        <v>100.839</v>
      </c>
    </row>
    <row r="31" spans="1:16" x14ac:dyDescent="0.25">
      <c r="A31" s="100">
        <f t="shared" si="1"/>
        <v>45316.583333333401</v>
      </c>
      <c r="B31" s="51">
        <f t="shared" si="2"/>
        <v>0.58333333333333326</v>
      </c>
      <c r="C31" s="1">
        <f>'Plantilla Datos'!K37</f>
        <v>2.7</v>
      </c>
      <c r="F31" s="101">
        <f>(Table2[[#This Row],[Fecha]]+2)</f>
        <v>45318.583333333401</v>
      </c>
      <c r="G31" s="52">
        <f>Table2[[#This Row],[Hora]]</f>
        <v>0.58333333333333326</v>
      </c>
      <c r="H31" s="53">
        <f>VLOOKUP(Table1[[#This Row],[Fecha]],TBL_CalcDarwin[],42,1)</f>
        <v>50.602000000000004</v>
      </c>
      <c r="I31" s="53">
        <f>VLOOKUP(Table1[[#This Row],[Fecha]],TBL_CalcDarwin[],43,1)</f>
        <v>66.275999999999996</v>
      </c>
      <c r="J31" s="73">
        <f>VLOOKUP(Table1[[#This Row],[Fecha]],TBL_CalcDarwin[],40,1)</f>
        <v>17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116.878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50.602000000000004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1" s="53">
        <f t="shared" si="0"/>
        <v>116.878</v>
      </c>
    </row>
    <row r="32" spans="1:16" x14ac:dyDescent="0.25">
      <c r="A32" s="100">
        <f t="shared" si="1"/>
        <v>45316.604166666737</v>
      </c>
      <c r="B32" s="51">
        <f t="shared" si="2"/>
        <v>0.60416666666666663</v>
      </c>
      <c r="C32" s="1">
        <f>'Plantilla Datos'!K38</f>
        <v>3.4</v>
      </c>
      <c r="F32" s="101">
        <f>(Table2[[#This Row],[Fecha]]+2)</f>
        <v>45318.604166666737</v>
      </c>
      <c r="G32" s="52">
        <f>Table2[[#This Row],[Hora]]</f>
        <v>0.60416666666666663</v>
      </c>
      <c r="H32" s="53">
        <f>VLOOKUP(Table1[[#This Row],[Fecha]],TBL_CalcDarwin[],42,1)</f>
        <v>50.602000000000004</v>
      </c>
      <c r="I32" s="53">
        <f>VLOOKUP(Table1[[#This Row],[Fecha]],TBL_CalcDarwin[],43,1)</f>
        <v>66.275999999999996</v>
      </c>
      <c r="J32" s="73">
        <f>VLOOKUP(Table1[[#This Row],[Fecha]],TBL_CalcDarwin[],40,1)</f>
        <v>17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116.878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50.602000000000004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2" s="53">
        <f t="shared" si="0"/>
        <v>116.878</v>
      </c>
    </row>
    <row r="33" spans="1:16" x14ac:dyDescent="0.25">
      <c r="A33" s="100">
        <f t="shared" si="1"/>
        <v>45316.625000000073</v>
      </c>
      <c r="B33" s="51">
        <f t="shared" si="2"/>
        <v>0.625</v>
      </c>
      <c r="C33" s="1">
        <f>'Plantilla Datos'!K39</f>
        <v>3.7</v>
      </c>
      <c r="F33" s="101">
        <f>(Table2[[#This Row],[Fecha]]+2)</f>
        <v>45318.625000000073</v>
      </c>
      <c r="G33" s="52">
        <f>Table2[[#This Row],[Hora]]</f>
        <v>0.625</v>
      </c>
      <c r="H33" s="53">
        <f>VLOOKUP(Table1[[#This Row],[Fecha]],TBL_CalcDarwin[],42,1)</f>
        <v>52.478000000000002</v>
      </c>
      <c r="I33" s="53">
        <f>VLOOKUP(Table1[[#This Row],[Fecha]],TBL_CalcDarwin[],43,1)</f>
        <v>67.682999999999993</v>
      </c>
      <c r="J33" s="73">
        <f>VLOOKUP(Table1[[#This Row],[Fecha]],TBL_CalcDarwin[],40,1)</f>
        <v>17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120.161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52.478000000000002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33" s="53">
        <f t="shared" si="0"/>
        <v>120.161</v>
      </c>
    </row>
    <row r="34" spans="1:16" x14ac:dyDescent="0.25">
      <c r="A34" s="100">
        <f t="shared" si="1"/>
        <v>45316.645833333409</v>
      </c>
      <c r="B34" s="51">
        <f t="shared" si="2"/>
        <v>0.64583333333333337</v>
      </c>
      <c r="C34" s="1">
        <f>'Plantilla Datos'!K40</f>
        <v>3.3</v>
      </c>
      <c r="F34" s="101">
        <f>(Table2[[#This Row],[Fecha]]+2)</f>
        <v>45318.645833333409</v>
      </c>
      <c r="G34" s="52">
        <f>Table2[[#This Row],[Hora]]</f>
        <v>0.64583333333333337</v>
      </c>
      <c r="H34" s="53">
        <f>VLOOKUP(Table1[[#This Row],[Fecha]],TBL_CalcDarwin[],42,1)</f>
        <v>52.478000000000002</v>
      </c>
      <c r="I34" s="53">
        <f>VLOOKUP(Table1[[#This Row],[Fecha]],TBL_CalcDarwin[],43,1)</f>
        <v>67.682999999999993</v>
      </c>
      <c r="J34" s="73">
        <f>VLOOKUP(Table1[[#This Row],[Fecha]],TBL_CalcDarwin[],40,1)</f>
        <v>17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120.161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52.478000000000002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34" s="53">
        <f t="shared" si="0"/>
        <v>120.161</v>
      </c>
    </row>
    <row r="35" spans="1:16" x14ac:dyDescent="0.25">
      <c r="A35" s="100">
        <f t="shared" si="1"/>
        <v>45316.666666666744</v>
      </c>
      <c r="B35" s="51">
        <f t="shared" si="2"/>
        <v>0.66666666666666674</v>
      </c>
      <c r="C35" s="1">
        <f>'Plantilla Datos'!K41</f>
        <v>5.0999999999999996</v>
      </c>
      <c r="F35" s="101">
        <f>(Table2[[#This Row],[Fecha]]+2)</f>
        <v>45318.666666666744</v>
      </c>
      <c r="G35" s="52">
        <f>Table2[[#This Row],[Hora]]</f>
        <v>0.66666666666666674</v>
      </c>
      <c r="H35" s="53">
        <f>VLOOKUP(Table1[[#This Row],[Fecha]],TBL_CalcDarwin[],42,1)</f>
        <v>57.98</v>
      </c>
      <c r="I35" s="53">
        <f>VLOOKUP(Table1[[#This Row],[Fecha]],TBL_CalcDarwin[],43,1)</f>
        <v>74.578999999999994</v>
      </c>
      <c r="J35" s="73">
        <f>VLOOKUP(Table1[[#This Row],[Fecha]],TBL_CalcDarwin[],40,1)</f>
        <v>17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132.559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57.98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35" s="53">
        <f t="shared" si="0"/>
        <v>132.559</v>
      </c>
    </row>
    <row r="36" spans="1:16" x14ac:dyDescent="0.25">
      <c r="A36" s="100">
        <f t="shared" si="1"/>
        <v>45316.68750000008</v>
      </c>
      <c r="B36" s="51">
        <f t="shared" si="2"/>
        <v>0.68750000000000011</v>
      </c>
      <c r="C36" s="1">
        <f>'Plantilla Datos'!K42</f>
        <v>3.9</v>
      </c>
      <c r="F36" s="101">
        <f>(Table2[[#This Row],[Fecha]]+2)</f>
        <v>45318.68750000008</v>
      </c>
      <c r="G36" s="52">
        <f>Table2[[#This Row],[Hora]]</f>
        <v>0.68750000000000011</v>
      </c>
      <c r="H36" s="53">
        <f>VLOOKUP(Table1[[#This Row],[Fecha]],TBL_CalcDarwin[],42,1)</f>
        <v>57.98</v>
      </c>
      <c r="I36" s="53">
        <f>VLOOKUP(Table1[[#This Row],[Fecha]],TBL_CalcDarwin[],43,1)</f>
        <v>74.578999999999994</v>
      </c>
      <c r="J36" s="73">
        <f>VLOOKUP(Table1[[#This Row],[Fecha]],TBL_CalcDarwin[],40,1)</f>
        <v>17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132.559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57.98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36" s="53">
        <f t="shared" si="0"/>
        <v>132.559</v>
      </c>
    </row>
    <row r="37" spans="1:16" x14ac:dyDescent="0.25">
      <c r="A37" s="100">
        <f t="shared" si="1"/>
        <v>45316.708333333416</v>
      </c>
      <c r="B37" s="51">
        <f t="shared" si="2"/>
        <v>0.70833333333333348</v>
      </c>
      <c r="C37" s="1">
        <f>'Plantilla Datos'!K43</f>
        <v>2.8</v>
      </c>
      <c r="F37" s="101">
        <f>(Table2[[#This Row],[Fecha]]+2)</f>
        <v>45318.708333333416</v>
      </c>
      <c r="G37" s="52">
        <f>Table2[[#This Row],[Hora]]</f>
        <v>0.70833333333333348</v>
      </c>
      <c r="H37" s="53">
        <f>VLOOKUP(Table1[[#This Row],[Fecha]],TBL_CalcDarwin[],42,1)</f>
        <v>56.455999999999996</v>
      </c>
      <c r="I37" s="53">
        <f>VLOOKUP(Table1[[#This Row],[Fecha]],TBL_CalcDarwin[],43,1)</f>
        <v>74.200999999999993</v>
      </c>
      <c r="J37" s="73">
        <f>VLOOKUP(Table1[[#This Row],[Fecha]],TBL_CalcDarwin[],40,1)</f>
        <v>17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130.65699999999998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56.455999999999996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37" s="53">
        <f t="shared" si="0"/>
        <v>130.65699999999998</v>
      </c>
    </row>
    <row r="38" spans="1:16" x14ac:dyDescent="0.25">
      <c r="A38" s="100">
        <f t="shared" si="1"/>
        <v>45316.729166666752</v>
      </c>
      <c r="B38" s="51">
        <f t="shared" si="2"/>
        <v>0.72916666666666685</v>
      </c>
      <c r="C38" s="1">
        <f>'Plantilla Datos'!K44</f>
        <v>2.8</v>
      </c>
      <c r="F38" s="101">
        <f>(Table2[[#This Row],[Fecha]]+2)</f>
        <v>45318.729166666752</v>
      </c>
      <c r="G38" s="52">
        <f>Table2[[#This Row],[Hora]]</f>
        <v>0.72916666666666685</v>
      </c>
      <c r="H38" s="53">
        <f>VLOOKUP(Table1[[#This Row],[Fecha]],TBL_CalcDarwin[],42,1)</f>
        <v>56.455999999999996</v>
      </c>
      <c r="I38" s="53">
        <f>VLOOKUP(Table1[[#This Row],[Fecha]],TBL_CalcDarwin[],43,1)</f>
        <v>74.200999999999993</v>
      </c>
      <c r="J38" s="73">
        <f>VLOOKUP(Table1[[#This Row],[Fecha]],TBL_CalcDarwin[],40,1)</f>
        <v>17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130.65699999999998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56.455999999999996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38" s="53">
        <f t="shared" si="0"/>
        <v>130.65699999999998</v>
      </c>
    </row>
    <row r="39" spans="1:16" x14ac:dyDescent="0.25">
      <c r="A39" s="100">
        <f t="shared" si="1"/>
        <v>45316.750000000087</v>
      </c>
      <c r="B39" s="51">
        <f t="shared" si="2"/>
        <v>0.75000000000000022</v>
      </c>
      <c r="C39" s="1">
        <f>'Plantilla Datos'!K45</f>
        <v>4.4000000000000004</v>
      </c>
      <c r="F39" s="101">
        <f>(Table2[[#This Row],[Fecha]]+2)</f>
        <v>45318.750000000087</v>
      </c>
      <c r="G39" s="52">
        <f>Table2[[#This Row],[Hora]]</f>
        <v>0.75000000000000022</v>
      </c>
      <c r="H39" s="53">
        <f>VLOOKUP(Table1[[#This Row],[Fecha]],TBL_CalcDarwin[],42,1)</f>
        <v>52.478000000000002</v>
      </c>
      <c r="I39" s="53">
        <f>VLOOKUP(Table1[[#This Row],[Fecha]],TBL_CalcDarwin[],43,1)</f>
        <v>67.682999999999993</v>
      </c>
      <c r="J39" s="73">
        <f>VLOOKUP(Table1[[#This Row],[Fecha]],TBL_CalcDarwin[],40,1)</f>
        <v>17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120.161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52.478000000000002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39" s="53">
        <f t="shared" si="0"/>
        <v>120.161</v>
      </c>
    </row>
    <row r="40" spans="1:16" x14ac:dyDescent="0.25">
      <c r="A40" s="100">
        <f t="shared" si="1"/>
        <v>45316.770833333423</v>
      </c>
      <c r="B40" s="51">
        <f t="shared" si="2"/>
        <v>0.77083333333333359</v>
      </c>
      <c r="C40" s="1">
        <f>'Plantilla Datos'!K46</f>
        <v>5.4</v>
      </c>
      <c r="F40" s="101">
        <f>(Table2[[#This Row],[Fecha]]+2)</f>
        <v>45318.770833333423</v>
      </c>
      <c r="G40" s="52">
        <f>Table2[[#This Row],[Hora]]</f>
        <v>0.77083333333333359</v>
      </c>
      <c r="H40" s="53">
        <f>VLOOKUP(Table1[[#This Row],[Fecha]],TBL_CalcDarwin[],42,1)</f>
        <v>52.478000000000002</v>
      </c>
      <c r="I40" s="53">
        <f>VLOOKUP(Table1[[#This Row],[Fecha]],TBL_CalcDarwin[],43,1)</f>
        <v>67.682999999999993</v>
      </c>
      <c r="J40" s="73">
        <f>VLOOKUP(Table1[[#This Row],[Fecha]],TBL_CalcDarwin[],40,1)</f>
        <v>17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120.161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52.478000000000002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40" s="53">
        <f t="shared" si="0"/>
        <v>120.161</v>
      </c>
    </row>
    <row r="41" spans="1:16" x14ac:dyDescent="0.25">
      <c r="A41" s="100">
        <f t="shared" si="1"/>
        <v>45316.791666666759</v>
      </c>
      <c r="B41" s="51">
        <f t="shared" si="2"/>
        <v>0.79166666666666696</v>
      </c>
      <c r="C41" s="1">
        <f>'Plantilla Datos'!K47</f>
        <v>4.8</v>
      </c>
      <c r="F41" s="101">
        <f>(Table2[[#This Row],[Fecha]]+2)</f>
        <v>45318.791666666759</v>
      </c>
      <c r="G41" s="52">
        <f>Table2[[#This Row],[Hora]]</f>
        <v>0.79166666666666696</v>
      </c>
      <c r="H41" s="53">
        <f>VLOOKUP(Table1[[#This Row],[Fecha]],TBL_CalcDarwin[],42,1)</f>
        <v>50.602000000000004</v>
      </c>
      <c r="I41" s="53">
        <f>VLOOKUP(Table1[[#This Row],[Fecha]],TBL_CalcDarwin[],43,1)</f>
        <v>66.275999999999996</v>
      </c>
      <c r="J41" s="73">
        <f>VLOOKUP(Table1[[#This Row],[Fecha]],TBL_CalcDarwin[],40,1)</f>
        <v>17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116.878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50.602000000000004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1" s="53">
        <f t="shared" si="0"/>
        <v>116.878</v>
      </c>
    </row>
    <row r="42" spans="1:16" x14ac:dyDescent="0.25">
      <c r="A42" s="100">
        <f t="shared" si="1"/>
        <v>45316.812500000095</v>
      </c>
      <c r="B42" s="51">
        <f t="shared" si="2"/>
        <v>0.81250000000000033</v>
      </c>
      <c r="C42" s="1">
        <f>'Plantilla Datos'!K48</f>
        <v>2.8</v>
      </c>
      <c r="F42" s="101">
        <f>(Table2[[#This Row],[Fecha]]+2)</f>
        <v>45318.812500000095</v>
      </c>
      <c r="G42" s="52">
        <f>Table2[[#This Row],[Hora]]</f>
        <v>0.81250000000000033</v>
      </c>
      <c r="H42" s="53">
        <f>VLOOKUP(Table1[[#This Row],[Fecha]],TBL_CalcDarwin[],42,1)</f>
        <v>50.602000000000004</v>
      </c>
      <c r="I42" s="53">
        <f>VLOOKUP(Table1[[#This Row],[Fecha]],TBL_CalcDarwin[],43,1)</f>
        <v>66.275999999999996</v>
      </c>
      <c r="J42" s="73">
        <f>VLOOKUP(Table1[[#This Row],[Fecha]],TBL_CalcDarwin[],40,1)</f>
        <v>17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116.878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50.602000000000004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2" s="53">
        <f t="shared" si="0"/>
        <v>116.878</v>
      </c>
    </row>
    <row r="43" spans="1:16" x14ac:dyDescent="0.25">
      <c r="A43" s="100">
        <f t="shared" si="1"/>
        <v>45316.83333333343</v>
      </c>
      <c r="B43" s="51">
        <f t="shared" si="2"/>
        <v>0.8333333333333337</v>
      </c>
      <c r="C43" s="1">
        <f>'Plantilla Datos'!K49</f>
        <v>3.5</v>
      </c>
      <c r="F43" s="101">
        <f>(Table2[[#This Row],[Fecha]]+2)</f>
        <v>45318.83333333343</v>
      </c>
      <c r="G43" s="52">
        <f>Table2[[#This Row],[Hora]]</f>
        <v>0.8333333333333337</v>
      </c>
      <c r="H43" s="53">
        <f>VLOOKUP(Table1[[#This Row],[Fecha]],TBL_CalcDarwin[],42,1)</f>
        <v>43.269999999999996</v>
      </c>
      <c r="I43" s="53">
        <f>VLOOKUP(Table1[[#This Row],[Fecha]],TBL_CalcDarwin[],43,1)</f>
        <v>57.569000000000003</v>
      </c>
      <c r="J43" s="73">
        <f>VLOOKUP(Table1[[#This Row],[Fecha]],TBL_CalcDarwin[],40,1)</f>
        <v>17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100.839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43.269999999999996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3" s="53">
        <f t="shared" si="0"/>
        <v>100.839</v>
      </c>
    </row>
    <row r="44" spans="1:16" x14ac:dyDescent="0.25">
      <c r="A44" s="100">
        <f t="shared" si="1"/>
        <v>45316.854166666766</v>
      </c>
      <c r="B44" s="51">
        <f t="shared" si="2"/>
        <v>0.85416666666666707</v>
      </c>
      <c r="C44" s="1">
        <f>'Plantilla Datos'!K50</f>
        <v>5.4</v>
      </c>
      <c r="F44" s="101">
        <f>(Table2[[#This Row],[Fecha]]+2)</f>
        <v>45318.854166666766</v>
      </c>
      <c r="G44" s="52">
        <f>Table2[[#This Row],[Hora]]</f>
        <v>0.85416666666666707</v>
      </c>
      <c r="H44" s="53">
        <f>VLOOKUP(Table1[[#This Row],[Fecha]],TBL_CalcDarwin[],42,1)</f>
        <v>43.269999999999996</v>
      </c>
      <c r="I44" s="53">
        <f>VLOOKUP(Table1[[#This Row],[Fecha]],TBL_CalcDarwin[],43,1)</f>
        <v>57.569000000000003</v>
      </c>
      <c r="J44" s="73">
        <f>VLOOKUP(Table1[[#This Row],[Fecha]],TBL_CalcDarwin[],40,1)</f>
        <v>17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100.839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43.269999999999996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4" s="53">
        <f t="shared" si="0"/>
        <v>100.839</v>
      </c>
    </row>
    <row r="45" spans="1:16" x14ac:dyDescent="0.25">
      <c r="A45" s="100">
        <f t="shared" si="1"/>
        <v>45316.875000000102</v>
      </c>
      <c r="B45" s="51">
        <f t="shared" si="2"/>
        <v>0.87500000000000044</v>
      </c>
      <c r="C45" s="1">
        <f>'Plantilla Datos'!K51</f>
        <v>6.2</v>
      </c>
      <c r="F45" s="101">
        <f>(Table2[[#This Row],[Fecha]]+2)</f>
        <v>45318.875000000102</v>
      </c>
      <c r="G45" s="52">
        <f>Table2[[#This Row],[Hora]]</f>
        <v>0.87500000000000044</v>
      </c>
      <c r="H45" s="53">
        <f>VLOOKUP(Table1[[#This Row],[Fecha]],TBL_CalcDarwin[],42,1)</f>
        <v>36.222000000000001</v>
      </c>
      <c r="I45" s="53">
        <f>VLOOKUP(Table1[[#This Row],[Fecha]],TBL_CalcDarwin[],43,1)</f>
        <v>48.866999999999997</v>
      </c>
      <c r="J45" s="73">
        <f>VLOOKUP(Table1[[#This Row],[Fecha]],TBL_CalcDarwin[],40,1)</f>
        <v>17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85.088999999999999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36.222000000000001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45" s="53">
        <f t="shared" si="0"/>
        <v>85.088999999999999</v>
      </c>
    </row>
    <row r="46" spans="1:16" x14ac:dyDescent="0.25">
      <c r="A46" s="100">
        <f t="shared" si="1"/>
        <v>45316.895833333438</v>
      </c>
      <c r="B46" s="51">
        <f t="shared" si="2"/>
        <v>0.89583333333333381</v>
      </c>
      <c r="C46" s="1">
        <f>'Plantilla Datos'!K52</f>
        <v>6</v>
      </c>
      <c r="F46" s="101">
        <f>(Table2[[#This Row],[Fecha]]+2)</f>
        <v>45318.895833333438</v>
      </c>
      <c r="G46" s="52">
        <f>Table2[[#This Row],[Hora]]</f>
        <v>0.89583333333333381</v>
      </c>
      <c r="H46" s="53">
        <f>VLOOKUP(Table1[[#This Row],[Fecha]],TBL_CalcDarwin[],42,1)</f>
        <v>36.222000000000001</v>
      </c>
      <c r="I46" s="53">
        <f>VLOOKUP(Table1[[#This Row],[Fecha]],TBL_CalcDarwin[],43,1)</f>
        <v>48.866999999999997</v>
      </c>
      <c r="J46" s="73">
        <f>VLOOKUP(Table1[[#This Row],[Fecha]],TBL_CalcDarwin[],40,1)</f>
        <v>17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85.088999999999999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36.222000000000001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46" s="53">
        <f t="shared" si="0"/>
        <v>85.088999999999999</v>
      </c>
    </row>
    <row r="47" spans="1:16" x14ac:dyDescent="0.25">
      <c r="A47" s="100">
        <f t="shared" si="1"/>
        <v>45316.916666666773</v>
      </c>
      <c r="B47" s="51">
        <f t="shared" si="2"/>
        <v>0.91666666666666718</v>
      </c>
      <c r="C47" s="1">
        <f>'Plantilla Datos'!K53</f>
        <v>5.0999999999999996</v>
      </c>
      <c r="F47" s="101">
        <f>(Table2[[#This Row],[Fecha]]+2)</f>
        <v>45318.916666666773</v>
      </c>
      <c r="G47" s="52">
        <f>Table2[[#This Row],[Hora]]</f>
        <v>0.91666666666666718</v>
      </c>
      <c r="H47" s="53">
        <f>VLOOKUP(Table1[[#This Row],[Fecha]],TBL_CalcDarwin[],42,1)</f>
        <v>32.000999999999998</v>
      </c>
      <c r="I47" s="53">
        <f>VLOOKUP(Table1[[#This Row],[Fecha]],TBL_CalcDarwin[],43,1)</f>
        <v>41.863999999999997</v>
      </c>
      <c r="J47" s="73">
        <f>VLOOKUP(Table1[[#This Row],[Fecha]],TBL_CalcDarwin[],40,1)</f>
        <v>17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73.864999999999995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32.000999999999998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47" s="53">
        <f t="shared" si="0"/>
        <v>73.864999999999995</v>
      </c>
    </row>
    <row r="48" spans="1:16" x14ac:dyDescent="0.25">
      <c r="A48" s="100">
        <f t="shared" si="1"/>
        <v>45316.937500000109</v>
      </c>
      <c r="B48" s="51">
        <f t="shared" si="2"/>
        <v>0.93750000000000056</v>
      </c>
      <c r="C48" s="1">
        <f>'Plantilla Datos'!K54</f>
        <v>6.9</v>
      </c>
      <c r="F48" s="101">
        <f>(Table2[[#This Row],[Fecha]]+2)</f>
        <v>45318.937500000109</v>
      </c>
      <c r="G48" s="52">
        <f>Table2[[#This Row],[Hora]]</f>
        <v>0.93750000000000056</v>
      </c>
      <c r="H48" s="53">
        <f>VLOOKUP(Table1[[#This Row],[Fecha]],TBL_CalcDarwin[],42,1)</f>
        <v>32.000999999999998</v>
      </c>
      <c r="I48" s="53">
        <f>VLOOKUP(Table1[[#This Row],[Fecha]],TBL_CalcDarwin[],43,1)</f>
        <v>41.863999999999997</v>
      </c>
      <c r="J48" s="73">
        <f>VLOOKUP(Table1[[#This Row],[Fecha]],TBL_CalcDarwin[],40,1)</f>
        <v>17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73.864999999999995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32.000999999999998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48" s="53">
        <f t="shared" si="0"/>
        <v>73.864999999999995</v>
      </c>
    </row>
    <row r="49" spans="1:16" x14ac:dyDescent="0.25">
      <c r="A49" s="100">
        <f t="shared" si="1"/>
        <v>45316.958333333445</v>
      </c>
      <c r="B49" s="51">
        <f t="shared" si="2"/>
        <v>0.95833333333333393</v>
      </c>
      <c r="C49" s="1">
        <f>'Plantilla Datos'!K55</f>
        <v>4.5999999999999996</v>
      </c>
      <c r="F49" s="101">
        <f>(Table2[[#This Row],[Fecha]]+2)</f>
        <v>45318.958333333445</v>
      </c>
      <c r="G49" s="52">
        <f>Table2[[#This Row],[Hora]]</f>
        <v>0.95833333333333393</v>
      </c>
      <c r="H49" s="53">
        <f>VLOOKUP(Table1[[#This Row],[Fecha]],TBL_CalcDarwin[],42,1)</f>
        <v>25.846</v>
      </c>
      <c r="I49" s="53">
        <f>VLOOKUP(Table1[[#This Row],[Fecha]],TBL_CalcDarwin[],43,1)</f>
        <v>34.189</v>
      </c>
      <c r="J49" s="73">
        <f>VLOOKUP(Table1[[#This Row],[Fecha]],TBL_CalcDarwin[],40,1)</f>
        <v>17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60.034999999999997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25.846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9" s="53">
        <f t="shared" si="0"/>
        <v>60.034999999999997</v>
      </c>
    </row>
    <row r="50" spans="1:16" x14ac:dyDescent="0.25">
      <c r="A50" s="100">
        <f t="shared" si="1"/>
        <v>45316.979166666781</v>
      </c>
      <c r="B50" s="51">
        <f t="shared" si="2"/>
        <v>0.9791666666666673</v>
      </c>
      <c r="C50" s="1">
        <f>'Plantilla Datos'!K56</f>
        <v>5.4</v>
      </c>
      <c r="F50" s="101">
        <f>(Table2[[#This Row],[Fecha]]+2)</f>
        <v>45318.979166666781</v>
      </c>
      <c r="G50" s="52">
        <f>Table2[[#This Row],[Hora]]</f>
        <v>0.9791666666666673</v>
      </c>
      <c r="H50" s="53">
        <f>VLOOKUP(Table1[[#This Row],[Fecha]],TBL_CalcDarwin[],42,1)</f>
        <v>25.846</v>
      </c>
      <c r="I50" s="53">
        <f>VLOOKUP(Table1[[#This Row],[Fecha]],TBL_CalcDarwin[],43,1)</f>
        <v>34.189</v>
      </c>
      <c r="J50" s="73">
        <f>VLOOKUP(Table1[[#This Row],[Fecha]],TBL_CalcDarwin[],40,1)</f>
        <v>17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60.034999999999997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25.846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50" s="53">
        <f t="shared" si="0"/>
        <v>60.034999999999997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37" sqref="D3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THURSDAY 25 JANUARY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SATURDAY 27 JANUARY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45316</v>
      </c>
      <c r="B3" s="51">
        <v>0</v>
      </c>
      <c r="C3" s="1">
        <f>'Plantilla Datos'!K9</f>
        <v>3</v>
      </c>
      <c r="F3" s="101">
        <f>(Table29[[#This Row],[Fecha]]+2)</f>
        <v>45318</v>
      </c>
      <c r="G3" s="52">
        <f>Table29[[#This Row],[Hora]]</f>
        <v>0</v>
      </c>
      <c r="H3" s="53">
        <f>VLOOKUP(Table18[[#This Row],[Fecha]],TBL_CalcDarwin[],46,1)</f>
        <v>4.734</v>
      </c>
      <c r="I3" s="53">
        <f>VLOOKUP(Table18[[#This Row],[Fecha]],TBL_CalcDarwin[],47,1)</f>
        <v>2.2349999999999999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6.9689999999999994</v>
      </c>
    </row>
    <row r="4" spans="1:12" x14ac:dyDescent="0.25">
      <c r="A4" s="100">
        <f>A3+TIME(0,30,0)</f>
        <v>45316.020833333336</v>
      </c>
      <c r="B4" s="51">
        <f>B3+TIME(0,30,0)</f>
        <v>2.0833333333333332E-2</v>
      </c>
      <c r="C4" s="1">
        <f>'Plantilla Datos'!K10</f>
        <v>4</v>
      </c>
      <c r="F4" s="101">
        <f>(Table29[[#This Row],[Fecha]]+2)</f>
        <v>45318.020833333336</v>
      </c>
      <c r="G4" s="52">
        <f>Table29[[#This Row],[Hora]]</f>
        <v>2.0833333333333332E-2</v>
      </c>
      <c r="H4" s="53">
        <f>VLOOKUP(Table18[[#This Row],[Fecha]],TBL_CalcDarwin[],46,1)</f>
        <v>4.734</v>
      </c>
      <c r="I4" s="53">
        <f>VLOOKUP(Table18[[#This Row],[Fecha]],TBL_CalcDarwin[],47,1)</f>
        <v>2.2349999999999999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6.9689999999999994</v>
      </c>
    </row>
    <row r="5" spans="1:12" x14ac:dyDescent="0.25">
      <c r="A5" s="100">
        <f t="shared" ref="A5:B20" si="0">A4+TIME(0,30,0)</f>
        <v>45316.041666666672</v>
      </c>
      <c r="B5" s="51">
        <f t="shared" si="0"/>
        <v>4.1666666666666664E-2</v>
      </c>
      <c r="C5" s="1">
        <f>'Plantilla Datos'!K11</f>
        <v>1.5</v>
      </c>
      <c r="F5" s="101">
        <f>(Table29[[#This Row],[Fecha]]+2)</f>
        <v>45318.041666666672</v>
      </c>
      <c r="G5" s="52">
        <f>Table29[[#This Row],[Hora]]</f>
        <v>4.1666666666666664E-2</v>
      </c>
      <c r="H5" s="53">
        <f>VLOOKUP(Table18[[#This Row],[Fecha]],TBL_CalcDarwin[],46,1)</f>
        <v>4.07</v>
      </c>
      <c r="I5" s="53">
        <f>VLOOKUP(Table18[[#This Row],[Fecha]],TBL_CalcDarwin[],47,1)</f>
        <v>2.2349999999999999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6.3049999999999997</v>
      </c>
    </row>
    <row r="6" spans="1:12" x14ac:dyDescent="0.25">
      <c r="A6" s="100">
        <f t="shared" si="0"/>
        <v>45316.062500000007</v>
      </c>
      <c r="B6" s="51">
        <f t="shared" si="0"/>
        <v>6.25E-2</v>
      </c>
      <c r="C6" s="1">
        <f>'Plantilla Datos'!K12</f>
        <v>1</v>
      </c>
      <c r="F6" s="101">
        <f>(Table29[[#This Row],[Fecha]]+2)</f>
        <v>45318.062500000007</v>
      </c>
      <c r="G6" s="52">
        <f>Table29[[#This Row],[Hora]]</f>
        <v>6.25E-2</v>
      </c>
      <c r="H6" s="53">
        <f>VLOOKUP(Table18[[#This Row],[Fecha]],TBL_CalcDarwin[],46,1)</f>
        <v>4.07</v>
      </c>
      <c r="I6" s="53">
        <f>VLOOKUP(Table18[[#This Row],[Fecha]],TBL_CalcDarwin[],47,1)</f>
        <v>2.2349999999999999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6.3049999999999997</v>
      </c>
    </row>
    <row r="7" spans="1:12" x14ac:dyDescent="0.25">
      <c r="A7" s="100">
        <f t="shared" si="0"/>
        <v>45316.083333333343</v>
      </c>
      <c r="B7" s="51">
        <f t="shared" si="0"/>
        <v>8.3333333333333329E-2</v>
      </c>
      <c r="C7" s="1">
        <f>'Plantilla Datos'!K13</f>
        <v>0.6</v>
      </c>
      <c r="F7" s="101">
        <f>(Table29[[#This Row],[Fecha]]+2)</f>
        <v>45318.083333333343</v>
      </c>
      <c r="G7" s="52">
        <f>Table29[[#This Row],[Hora]]</f>
        <v>8.3333333333333329E-2</v>
      </c>
      <c r="H7" s="53">
        <f>VLOOKUP(Table18[[#This Row],[Fecha]],TBL_CalcDarwin[],46,1)</f>
        <v>3.105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4.7460000000000004</v>
      </c>
    </row>
    <row r="8" spans="1:12" x14ac:dyDescent="0.25">
      <c r="A8" s="100">
        <f t="shared" si="0"/>
        <v>45316.104166666679</v>
      </c>
      <c r="B8" s="51">
        <f t="shared" si="0"/>
        <v>0.10416666666666666</v>
      </c>
      <c r="C8" s="1">
        <f>'Plantilla Datos'!K14</f>
        <v>1.4</v>
      </c>
      <c r="F8" s="101">
        <f>(Table29[[#This Row],[Fecha]]+2)</f>
        <v>45318.104166666679</v>
      </c>
      <c r="G8" s="52">
        <f>Table29[[#This Row],[Hora]]</f>
        <v>0.10416666666666666</v>
      </c>
      <c r="H8" s="53">
        <f>VLOOKUP(Table18[[#This Row],[Fecha]],TBL_CalcDarwin[],46,1)</f>
        <v>3.105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4.7460000000000004</v>
      </c>
    </row>
    <row r="9" spans="1:12" x14ac:dyDescent="0.25">
      <c r="A9" s="100">
        <f t="shared" si="0"/>
        <v>45316.125000000015</v>
      </c>
      <c r="B9" s="51">
        <f t="shared" si="0"/>
        <v>0.12499999999999999</v>
      </c>
      <c r="C9" s="1">
        <f>'Plantilla Datos'!K15</f>
        <v>0.2</v>
      </c>
      <c r="F9" s="101">
        <f>(Table29[[#This Row],[Fecha]]+2)</f>
        <v>45318.125000000015</v>
      </c>
      <c r="G9" s="52">
        <f>Table29[[#This Row],[Hora]]</f>
        <v>0.12499999999999999</v>
      </c>
      <c r="H9" s="53">
        <f>VLOOKUP(Table18[[#This Row],[Fecha]],TBL_CalcDarwin[],46,1)</f>
        <v>2.294</v>
      </c>
      <c r="I9" s="53">
        <f>VLOOKUP(Table18[[#This Row],[Fecha]],TBL_CalcDarwin[],47,1)</f>
        <v>1.1459999999999999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3.44</v>
      </c>
    </row>
    <row r="10" spans="1:12" x14ac:dyDescent="0.25">
      <c r="A10" s="100">
        <f t="shared" si="0"/>
        <v>45316.14583333335</v>
      </c>
      <c r="B10" s="51">
        <f t="shared" si="0"/>
        <v>0.14583333333333331</v>
      </c>
      <c r="C10" s="1">
        <f>'Plantilla Datos'!K16</f>
        <v>0</v>
      </c>
      <c r="F10" s="101">
        <f>(Table29[[#This Row],[Fecha]]+2)</f>
        <v>45318.14583333335</v>
      </c>
      <c r="G10" s="52">
        <f>Table29[[#This Row],[Hora]]</f>
        <v>0.14583333333333331</v>
      </c>
      <c r="H10" s="53">
        <f>VLOOKUP(Table18[[#This Row],[Fecha]],TBL_CalcDarwin[],46,1)</f>
        <v>2.294</v>
      </c>
      <c r="I10" s="53">
        <f>VLOOKUP(Table18[[#This Row],[Fecha]],TBL_CalcDarwin[],47,1)</f>
        <v>1.1459999999999999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3.44</v>
      </c>
    </row>
    <row r="11" spans="1:12" x14ac:dyDescent="0.25">
      <c r="A11" s="100">
        <f t="shared" si="0"/>
        <v>45316.166666666686</v>
      </c>
      <c r="B11" s="51">
        <f t="shared" si="0"/>
        <v>0.16666666666666666</v>
      </c>
      <c r="C11" s="1">
        <f>'Plantilla Datos'!K17</f>
        <v>0.1</v>
      </c>
      <c r="F11" s="101">
        <f>(Table29[[#This Row],[Fecha]]+2)</f>
        <v>45318.166666666686</v>
      </c>
      <c r="G11" s="52">
        <f>Table29[[#This Row],[Hora]]</f>
        <v>0.16666666666666666</v>
      </c>
      <c r="H11" s="53">
        <f>VLOOKUP(Table18[[#This Row],[Fecha]],TBL_CalcDarwin[],46,1)</f>
        <v>1.615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2.347</v>
      </c>
    </row>
    <row r="12" spans="1:12" x14ac:dyDescent="0.25">
      <c r="A12" s="100">
        <f t="shared" si="0"/>
        <v>45316.187500000022</v>
      </c>
      <c r="B12" s="51">
        <f t="shared" si="0"/>
        <v>0.1875</v>
      </c>
      <c r="C12" s="1">
        <f>'Plantilla Datos'!K18</f>
        <v>0.7</v>
      </c>
      <c r="F12" s="101">
        <f>(Table29[[#This Row],[Fecha]]+2)</f>
        <v>45318.187500000022</v>
      </c>
      <c r="G12" s="52">
        <f>Table29[[#This Row],[Hora]]</f>
        <v>0.1875</v>
      </c>
      <c r="H12" s="53">
        <f>VLOOKUP(Table18[[#This Row],[Fecha]],TBL_CalcDarwin[],46,1)</f>
        <v>1.615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2.347</v>
      </c>
    </row>
    <row r="13" spans="1:12" x14ac:dyDescent="0.25">
      <c r="A13" s="100">
        <f t="shared" si="0"/>
        <v>45316.208333333358</v>
      </c>
      <c r="B13" s="51">
        <f t="shared" si="0"/>
        <v>0.20833333333333334</v>
      </c>
      <c r="C13" s="1">
        <f>'Plantilla Datos'!K19</f>
        <v>1.7</v>
      </c>
      <c r="F13" s="101">
        <f>(Table29[[#This Row],[Fecha]]+2)</f>
        <v>45318.208333333358</v>
      </c>
      <c r="G13" s="52">
        <f>Table29[[#This Row],[Hora]]</f>
        <v>0.20833333333333334</v>
      </c>
      <c r="H13" s="53">
        <f>VLOOKUP(Table18[[#This Row],[Fecha]],TBL_CalcDarwin[],46,1)</f>
        <v>1.0510000000000002</v>
      </c>
      <c r="I13" s="53">
        <f>VLOOKUP(Table18[[#This Row],[Fecha]],TBL_CalcDarwin[],47,1)</f>
        <v>0.39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1.4410000000000003</v>
      </c>
    </row>
    <row r="14" spans="1:12" x14ac:dyDescent="0.25">
      <c r="A14" s="100">
        <f t="shared" si="0"/>
        <v>45316.229166666693</v>
      </c>
      <c r="B14" s="51">
        <f t="shared" si="0"/>
        <v>0.22916666666666669</v>
      </c>
      <c r="C14" s="1">
        <f>'Plantilla Datos'!K20</f>
        <v>1</v>
      </c>
      <c r="F14" s="101">
        <f>(Table29[[#This Row],[Fecha]]+2)</f>
        <v>45318.229166666693</v>
      </c>
      <c r="G14" s="52">
        <f>Table29[[#This Row],[Hora]]</f>
        <v>0.22916666666666669</v>
      </c>
      <c r="H14" s="53">
        <f>VLOOKUP(Table18[[#This Row],[Fecha]],TBL_CalcDarwin[],46,1)</f>
        <v>1.0510000000000002</v>
      </c>
      <c r="I14" s="53">
        <f>VLOOKUP(Table18[[#This Row],[Fecha]],TBL_CalcDarwin[],47,1)</f>
        <v>0.39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1.4410000000000003</v>
      </c>
    </row>
    <row r="15" spans="1:12" x14ac:dyDescent="0.25">
      <c r="A15" s="100">
        <f t="shared" si="0"/>
        <v>45316.250000000029</v>
      </c>
      <c r="B15" s="51">
        <f t="shared" si="0"/>
        <v>0.25</v>
      </c>
      <c r="C15" s="1">
        <f>'Plantilla Datos'!K21</f>
        <v>1.5</v>
      </c>
      <c r="F15" s="101">
        <f>(Table29[[#This Row],[Fecha]]+2)</f>
        <v>45318.250000000029</v>
      </c>
      <c r="G15" s="52">
        <f>Table29[[#This Row],[Hora]]</f>
        <v>0.25</v>
      </c>
      <c r="H15" s="53">
        <f>VLOOKUP(Table18[[#This Row],[Fecha]],TBL_CalcDarwin[],46,1)</f>
        <v>0.48399999999999999</v>
      </c>
      <c r="I15" s="53">
        <f>VLOOKUP(Table18[[#This Row],[Fecha]],TBL_CalcDarwin[],47,1)</f>
        <v>0.16500000000000001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0.64900000000000002</v>
      </c>
    </row>
    <row r="16" spans="1:12" x14ac:dyDescent="0.25">
      <c r="A16" s="100">
        <f t="shared" si="0"/>
        <v>45316.270833333365</v>
      </c>
      <c r="B16" s="51">
        <f t="shared" si="0"/>
        <v>0.27083333333333331</v>
      </c>
      <c r="C16" s="1">
        <f>'Plantilla Datos'!K22</f>
        <v>0.9</v>
      </c>
      <c r="F16" s="101">
        <f>(Table29[[#This Row],[Fecha]]+2)</f>
        <v>45318.270833333365</v>
      </c>
      <c r="G16" s="52">
        <f>Table29[[#This Row],[Hora]]</f>
        <v>0.27083333333333331</v>
      </c>
      <c r="H16" s="53">
        <f>VLOOKUP(Table18[[#This Row],[Fecha]],TBL_CalcDarwin[],46,1)</f>
        <v>0.48399999999999999</v>
      </c>
      <c r="I16" s="53">
        <f>VLOOKUP(Table18[[#This Row],[Fecha]],TBL_CalcDarwin[],47,1)</f>
        <v>0.16500000000000001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0.64900000000000002</v>
      </c>
    </row>
    <row r="17" spans="1:12" x14ac:dyDescent="0.25">
      <c r="A17" s="100">
        <f t="shared" si="0"/>
        <v>45316.291666666701</v>
      </c>
      <c r="B17" s="51">
        <f t="shared" si="0"/>
        <v>0.29166666666666663</v>
      </c>
      <c r="C17" s="1">
        <f>'Plantilla Datos'!K23</f>
        <v>1.4</v>
      </c>
      <c r="F17" s="101">
        <f>(Table29[[#This Row],[Fecha]]+2)</f>
        <v>45318.291666666701</v>
      </c>
      <c r="G17" s="52">
        <f>Table29[[#This Row],[Hora]]</f>
        <v>0.29166666666666663</v>
      </c>
      <c r="H17" s="53">
        <f>VLOOKUP(Table18[[#This Row],[Fecha]],TBL_CalcDarwin[],46,1)</f>
        <v>0.185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0.185</v>
      </c>
    </row>
    <row r="18" spans="1:12" x14ac:dyDescent="0.25">
      <c r="A18" s="100">
        <f t="shared" si="0"/>
        <v>45316.312500000036</v>
      </c>
      <c r="B18" s="51">
        <f t="shared" si="0"/>
        <v>0.31249999999999994</v>
      </c>
      <c r="C18" s="1">
        <f>'Plantilla Datos'!K24</f>
        <v>1.9</v>
      </c>
      <c r="F18" s="101">
        <f>(Table29[[#This Row],[Fecha]]+2)</f>
        <v>45318.312500000036</v>
      </c>
      <c r="G18" s="52">
        <f>Table29[[#This Row],[Hora]]</f>
        <v>0.31249999999999994</v>
      </c>
      <c r="H18" s="53">
        <f>VLOOKUP(Table18[[#This Row],[Fecha]],TBL_CalcDarwin[],46,1)</f>
        <v>0.185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0.185</v>
      </c>
    </row>
    <row r="19" spans="1:12" x14ac:dyDescent="0.25">
      <c r="A19" s="100">
        <f t="shared" si="0"/>
        <v>45316.333333333372</v>
      </c>
      <c r="B19" s="51">
        <f t="shared" si="0"/>
        <v>0.33333333333333326</v>
      </c>
      <c r="C19" s="1">
        <f>'Plantilla Datos'!K25</f>
        <v>1.7</v>
      </c>
      <c r="F19" s="101">
        <f>(Table29[[#This Row],[Fecha]]+2)</f>
        <v>45318.333333333372</v>
      </c>
      <c r="G19" s="52">
        <f>Table29[[#This Row],[Hora]]</f>
        <v>0.33333333333333326</v>
      </c>
      <c r="H19" s="53">
        <f>VLOOKUP(Table18[[#This Row],[Fecha]],TBL_CalcDarwin[],46,1)</f>
        <v>0.88600000000000001</v>
      </c>
      <c r="I19" s="53">
        <f>VLOOKUP(Table18[[#This Row],[Fecha]],TBL_CalcDarwin[],47,1)</f>
        <v>0.39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1.276</v>
      </c>
    </row>
    <row r="20" spans="1:12" x14ac:dyDescent="0.25">
      <c r="A20" s="100">
        <f t="shared" si="0"/>
        <v>45316.354166666708</v>
      </c>
      <c r="B20" s="51">
        <f t="shared" si="0"/>
        <v>0.35416666666666657</v>
      </c>
      <c r="C20" s="1">
        <f>'Plantilla Datos'!K26</f>
        <v>2</v>
      </c>
      <c r="F20" s="101">
        <f>(Table29[[#This Row],[Fecha]]+2)</f>
        <v>45318.354166666708</v>
      </c>
      <c r="G20" s="52">
        <f>Table29[[#This Row],[Hora]]</f>
        <v>0.35416666666666657</v>
      </c>
      <c r="H20" s="53">
        <f>VLOOKUP(Table18[[#This Row],[Fecha]],TBL_CalcDarwin[],46,1)</f>
        <v>0.88600000000000001</v>
      </c>
      <c r="I20" s="53">
        <f>VLOOKUP(Table18[[#This Row],[Fecha]],TBL_CalcDarwin[],47,1)</f>
        <v>0.39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1.276</v>
      </c>
    </row>
    <row r="21" spans="1:12" x14ac:dyDescent="0.25">
      <c r="A21" s="100">
        <f t="shared" ref="A21:B36" si="1">A20+TIME(0,30,0)</f>
        <v>45316.375000000044</v>
      </c>
      <c r="B21" s="51">
        <f t="shared" si="1"/>
        <v>0.37499999999999989</v>
      </c>
      <c r="C21" s="1">
        <f>'Plantilla Datos'!K27</f>
        <v>1.1000000000000001</v>
      </c>
      <c r="F21" s="101">
        <f>(Table29[[#This Row],[Fecha]]+2)</f>
        <v>45318.375000000044</v>
      </c>
      <c r="G21" s="52">
        <f>Table29[[#This Row],[Hora]]</f>
        <v>0.37499999999999989</v>
      </c>
      <c r="H21" s="53">
        <f>VLOOKUP(Table18[[#This Row],[Fecha]],TBL_CalcDarwin[],46,1)</f>
        <v>1.417</v>
      </c>
      <c r="I21" s="53">
        <f>VLOOKUP(Table18[[#This Row],[Fecha]],TBL_CalcDarwin[],47,1)</f>
        <v>0.73199999999999998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2.149</v>
      </c>
    </row>
    <row r="22" spans="1:12" x14ac:dyDescent="0.25">
      <c r="A22" s="100">
        <f t="shared" si="1"/>
        <v>45316.395833333379</v>
      </c>
      <c r="B22" s="51">
        <f t="shared" si="1"/>
        <v>0.3958333333333332</v>
      </c>
      <c r="C22" s="1">
        <f>'Plantilla Datos'!K28</f>
        <v>1.6</v>
      </c>
      <c r="F22" s="101">
        <f>(Table29[[#This Row],[Fecha]]+2)</f>
        <v>45318.395833333379</v>
      </c>
      <c r="G22" s="52">
        <f>Table29[[#This Row],[Hora]]</f>
        <v>0.3958333333333332</v>
      </c>
      <c r="H22" s="53">
        <f>VLOOKUP(Table18[[#This Row],[Fecha]],TBL_CalcDarwin[],46,1)</f>
        <v>1.417</v>
      </c>
      <c r="I22" s="53">
        <f>VLOOKUP(Table18[[#This Row],[Fecha]],TBL_CalcDarwin[],47,1)</f>
        <v>0.73199999999999998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2.149</v>
      </c>
    </row>
    <row r="23" spans="1:12" x14ac:dyDescent="0.25">
      <c r="A23" s="100">
        <f t="shared" si="1"/>
        <v>45316.416666666715</v>
      </c>
      <c r="B23" s="51">
        <f t="shared" si="1"/>
        <v>0.41666666666666652</v>
      </c>
      <c r="C23" s="1">
        <f>'Plantilla Datos'!K29</f>
        <v>2.7</v>
      </c>
      <c r="F23" s="101">
        <f>(Table29[[#This Row],[Fecha]]+2)</f>
        <v>45318.416666666715</v>
      </c>
      <c r="G23" s="52">
        <f>Table29[[#This Row],[Hora]]</f>
        <v>0.41666666666666652</v>
      </c>
      <c r="H23" s="53">
        <f>VLOOKUP(Table18[[#This Row],[Fecha]],TBL_CalcDarwin[],46,1)</f>
        <v>2.294</v>
      </c>
      <c r="I23" s="53">
        <f>VLOOKUP(Table18[[#This Row],[Fecha]],TBL_CalcDarwin[],47,1)</f>
        <v>1.1459999999999999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3.44</v>
      </c>
    </row>
    <row r="24" spans="1:12" x14ac:dyDescent="0.25">
      <c r="A24" s="100">
        <f t="shared" si="1"/>
        <v>45316.437500000051</v>
      </c>
      <c r="B24" s="51">
        <f t="shared" si="1"/>
        <v>0.43749999999999983</v>
      </c>
      <c r="C24" s="1">
        <f>'Plantilla Datos'!K30</f>
        <v>3.5</v>
      </c>
      <c r="F24" s="101">
        <f>(Table29[[#This Row],[Fecha]]+2)</f>
        <v>45318.437500000051</v>
      </c>
      <c r="G24" s="52">
        <f>Table29[[#This Row],[Hora]]</f>
        <v>0.43749999999999983</v>
      </c>
      <c r="H24" s="53">
        <f>VLOOKUP(Table18[[#This Row],[Fecha]],TBL_CalcDarwin[],46,1)</f>
        <v>2.294</v>
      </c>
      <c r="I24" s="53">
        <f>VLOOKUP(Table18[[#This Row],[Fecha]],TBL_CalcDarwin[],47,1)</f>
        <v>1.1459999999999999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3.44</v>
      </c>
    </row>
    <row r="25" spans="1:12" x14ac:dyDescent="0.25">
      <c r="A25" s="100">
        <f t="shared" si="1"/>
        <v>45316.458333333387</v>
      </c>
      <c r="B25" s="51">
        <f t="shared" si="1"/>
        <v>0.45833333333333315</v>
      </c>
      <c r="C25" s="1">
        <f>'Plantilla Datos'!K31</f>
        <v>3</v>
      </c>
      <c r="F25" s="101">
        <f>(Table29[[#This Row],[Fecha]]+2)</f>
        <v>45318.458333333387</v>
      </c>
      <c r="G25" s="52">
        <f>Table29[[#This Row],[Hora]]</f>
        <v>0.45833333333333315</v>
      </c>
      <c r="H25" s="53">
        <f>VLOOKUP(Table18[[#This Row],[Fecha]],TBL_CalcDarwin[],46,1)</f>
        <v>3.6739999999999999</v>
      </c>
      <c r="I25" s="53">
        <f>VLOOKUP(Table18[[#This Row],[Fecha]],TBL_CalcDarwin[],47,1)</f>
        <v>1.641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5.3149999999999995</v>
      </c>
    </row>
    <row r="26" spans="1:12" x14ac:dyDescent="0.25">
      <c r="A26" s="100">
        <f t="shared" si="1"/>
        <v>45316.479166666722</v>
      </c>
      <c r="B26" s="51">
        <f t="shared" si="1"/>
        <v>0.47916666666666646</v>
      </c>
      <c r="C26" s="1">
        <f>'Plantilla Datos'!K32</f>
        <v>2.6</v>
      </c>
      <c r="F26" s="101">
        <f>(Table29[[#This Row],[Fecha]]+2)</f>
        <v>45318.479166666722</v>
      </c>
      <c r="G26" s="52">
        <f>Table29[[#This Row],[Hora]]</f>
        <v>0.47916666666666646</v>
      </c>
      <c r="H26" s="53">
        <f>VLOOKUP(Table18[[#This Row],[Fecha]],TBL_CalcDarwin[],46,1)</f>
        <v>3.6739999999999999</v>
      </c>
      <c r="I26" s="53">
        <f>VLOOKUP(Table18[[#This Row],[Fecha]],TBL_CalcDarwin[],47,1)</f>
        <v>1.641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5.3149999999999995</v>
      </c>
    </row>
    <row r="27" spans="1:12" x14ac:dyDescent="0.25">
      <c r="A27" s="100">
        <f t="shared" si="1"/>
        <v>45316.500000000058</v>
      </c>
      <c r="B27" s="51">
        <f t="shared" si="1"/>
        <v>0.49999999999999978</v>
      </c>
      <c r="C27" s="1">
        <f>'Plantilla Datos'!K33</f>
        <v>2.5</v>
      </c>
      <c r="F27" s="101">
        <f>(Table29[[#This Row],[Fecha]]+2)</f>
        <v>45318.500000000058</v>
      </c>
      <c r="G27" s="52">
        <f>Table29[[#This Row],[Hora]]</f>
        <v>0.49999999999999978</v>
      </c>
      <c r="H27" s="53">
        <f>VLOOKUP(Table18[[#This Row],[Fecha]],TBL_CalcDarwin[],46,1)</f>
        <v>5.9719999999999995</v>
      </c>
      <c r="I27" s="53">
        <f>VLOOKUP(Table18[[#This Row],[Fecha]],TBL_CalcDarwin[],47,1)</f>
        <v>2.9489999999999998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8.9209999999999994</v>
      </c>
    </row>
    <row r="28" spans="1:12" x14ac:dyDescent="0.25">
      <c r="A28" s="100">
        <f t="shared" si="1"/>
        <v>45316.520833333394</v>
      </c>
      <c r="B28" s="51">
        <f t="shared" si="1"/>
        <v>0.52083333333333315</v>
      </c>
      <c r="C28" s="1">
        <f>'Plantilla Datos'!K34</f>
        <v>3.3</v>
      </c>
      <c r="F28" s="101">
        <f>(Table29[[#This Row],[Fecha]]+2)</f>
        <v>45318.520833333394</v>
      </c>
      <c r="G28" s="52">
        <f>Table29[[#This Row],[Hora]]</f>
        <v>0.52083333333333315</v>
      </c>
      <c r="H28" s="53">
        <f>VLOOKUP(Table18[[#This Row],[Fecha]],TBL_CalcDarwin[],46,1)</f>
        <v>5.9719999999999995</v>
      </c>
      <c r="I28" s="53">
        <f>VLOOKUP(Table18[[#This Row],[Fecha]],TBL_CalcDarwin[],47,1)</f>
        <v>2.9489999999999998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8.9209999999999994</v>
      </c>
    </row>
    <row r="29" spans="1:12" x14ac:dyDescent="0.25">
      <c r="A29" s="100">
        <f t="shared" si="1"/>
        <v>45316.54166666673</v>
      </c>
      <c r="B29" s="51">
        <f t="shared" si="1"/>
        <v>0.54166666666666652</v>
      </c>
      <c r="C29" s="1">
        <f>'Plantilla Datos'!K35</f>
        <v>3.2</v>
      </c>
      <c r="F29" s="101">
        <f>(Table29[[#This Row],[Fecha]]+2)</f>
        <v>45318.54166666673</v>
      </c>
      <c r="G29" s="52">
        <f>Table29[[#This Row],[Hora]]</f>
        <v>0.54166666666666652</v>
      </c>
      <c r="H29" s="53">
        <f>VLOOKUP(Table18[[#This Row],[Fecha]],TBL_CalcDarwin[],46,1)</f>
        <v>7.8759999999999994</v>
      </c>
      <c r="I29" s="53">
        <f>VLOOKUP(Table18[[#This Row],[Fecha]],TBL_CalcDarwin[],47,1)</f>
        <v>3.798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11.673999999999999</v>
      </c>
    </row>
    <row r="30" spans="1:12" x14ac:dyDescent="0.25">
      <c r="A30" s="100">
        <f t="shared" si="1"/>
        <v>45316.562500000065</v>
      </c>
      <c r="B30" s="51">
        <f t="shared" si="1"/>
        <v>0.56249999999999989</v>
      </c>
      <c r="C30" s="1">
        <f>'Plantilla Datos'!K36</f>
        <v>2.1</v>
      </c>
      <c r="F30" s="101">
        <f>(Table29[[#This Row],[Fecha]]+2)</f>
        <v>45318.562500000065</v>
      </c>
      <c r="G30" s="52">
        <f>Table29[[#This Row],[Hora]]</f>
        <v>0.56249999999999989</v>
      </c>
      <c r="H30" s="53">
        <f>VLOOKUP(Table18[[#This Row],[Fecha]],TBL_CalcDarwin[],46,1)</f>
        <v>7.8759999999999994</v>
      </c>
      <c r="I30" s="53">
        <f>VLOOKUP(Table18[[#This Row],[Fecha]],TBL_CalcDarwin[],47,1)</f>
        <v>3.798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11.673999999999999</v>
      </c>
    </row>
    <row r="31" spans="1:12" x14ac:dyDescent="0.25">
      <c r="A31" s="100">
        <f t="shared" si="1"/>
        <v>45316.583333333401</v>
      </c>
      <c r="B31" s="51">
        <f t="shared" si="1"/>
        <v>0.58333333333333326</v>
      </c>
      <c r="C31" s="1">
        <f>'Plantilla Datos'!K37</f>
        <v>2.7</v>
      </c>
      <c r="F31" s="101">
        <f>(Table29[[#This Row],[Fecha]]+2)</f>
        <v>45318.583333333401</v>
      </c>
      <c r="G31" s="52">
        <f>Table29[[#This Row],[Hora]]</f>
        <v>0.58333333333333326</v>
      </c>
      <c r="H31" s="53">
        <f>VLOOKUP(Table18[[#This Row],[Fecha]],TBL_CalcDarwin[],46,1)</f>
        <v>9.4450000000000003</v>
      </c>
      <c r="I31" s="53">
        <f>VLOOKUP(Table18[[#This Row],[Fecha]],TBL_CalcDarwin[],47,1)</f>
        <v>4.7910000000000004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14.236000000000001</v>
      </c>
    </row>
    <row r="32" spans="1:12" x14ac:dyDescent="0.25">
      <c r="A32" s="100">
        <f t="shared" si="1"/>
        <v>45316.604166666737</v>
      </c>
      <c r="B32" s="51">
        <f t="shared" si="1"/>
        <v>0.60416666666666663</v>
      </c>
      <c r="C32" s="1">
        <f>'Plantilla Datos'!K38</f>
        <v>3.4</v>
      </c>
      <c r="F32" s="101">
        <f>(Table29[[#This Row],[Fecha]]+2)</f>
        <v>45318.604166666737</v>
      </c>
      <c r="G32" s="52">
        <f>Table29[[#This Row],[Hora]]</f>
        <v>0.60416666666666663</v>
      </c>
      <c r="H32" s="53">
        <f>VLOOKUP(Table18[[#This Row],[Fecha]],TBL_CalcDarwin[],46,1)</f>
        <v>9.4450000000000003</v>
      </c>
      <c r="I32" s="53">
        <f>VLOOKUP(Table18[[#This Row],[Fecha]],TBL_CalcDarwin[],47,1)</f>
        <v>4.7910000000000004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14.236000000000001</v>
      </c>
    </row>
    <row r="33" spans="1:12" x14ac:dyDescent="0.25">
      <c r="A33" s="100">
        <f t="shared" si="1"/>
        <v>45316.625000000073</v>
      </c>
      <c r="B33" s="51">
        <f t="shared" si="1"/>
        <v>0.625</v>
      </c>
      <c r="C33" s="1">
        <f>'Plantilla Datos'!K39</f>
        <v>3.7</v>
      </c>
      <c r="F33" s="101">
        <f>(Table29[[#This Row],[Fecha]]+2)</f>
        <v>45318.625000000073</v>
      </c>
      <c r="G33" s="52">
        <f>Table29[[#This Row],[Hora]]</f>
        <v>0.625</v>
      </c>
      <c r="H33" s="53">
        <f>VLOOKUP(Table18[[#This Row],[Fecha]],TBL_CalcDarwin[],46,1)</f>
        <v>9.9139999999999997</v>
      </c>
      <c r="I33" s="53">
        <f>VLOOKUP(Table18[[#This Row],[Fecha]],TBL_CalcDarwin[],47,1)</f>
        <v>4.7910000000000004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14.705</v>
      </c>
    </row>
    <row r="34" spans="1:12" x14ac:dyDescent="0.25">
      <c r="A34" s="100">
        <f t="shared" si="1"/>
        <v>45316.645833333409</v>
      </c>
      <c r="B34" s="51">
        <f t="shared" si="1"/>
        <v>0.64583333333333337</v>
      </c>
      <c r="C34" s="1">
        <f>'Plantilla Datos'!K40</f>
        <v>3.3</v>
      </c>
      <c r="F34" s="101">
        <f>(Table29[[#This Row],[Fecha]]+2)</f>
        <v>45318.645833333409</v>
      </c>
      <c r="G34" s="52">
        <f>Table29[[#This Row],[Hora]]</f>
        <v>0.64583333333333337</v>
      </c>
      <c r="H34" s="53">
        <f>VLOOKUP(Table18[[#This Row],[Fecha]],TBL_CalcDarwin[],46,1)</f>
        <v>9.9139999999999997</v>
      </c>
      <c r="I34" s="53">
        <f>VLOOKUP(Table18[[#This Row],[Fecha]],TBL_CalcDarwin[],47,1)</f>
        <v>4.7910000000000004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14.705</v>
      </c>
    </row>
    <row r="35" spans="1:12" x14ac:dyDescent="0.25">
      <c r="A35" s="100">
        <f t="shared" si="1"/>
        <v>45316.666666666744</v>
      </c>
      <c r="B35" s="51">
        <f t="shared" si="1"/>
        <v>0.66666666666666674</v>
      </c>
      <c r="C35" s="1">
        <f>'Plantilla Datos'!K41</f>
        <v>5.0999999999999996</v>
      </c>
      <c r="F35" s="101">
        <f>(Table29[[#This Row],[Fecha]]+2)</f>
        <v>45318.666666666744</v>
      </c>
      <c r="G35" s="52">
        <f>Table29[[#This Row],[Hora]]</f>
        <v>0.66666666666666674</v>
      </c>
      <c r="H35" s="53">
        <f>VLOOKUP(Table18[[#This Row],[Fecha]],TBL_CalcDarwin[],46,1)</f>
        <v>11.117999999999999</v>
      </c>
      <c r="I35" s="53">
        <f>VLOOKUP(Table18[[#This Row],[Fecha]],TBL_CalcDarwin[],47,1)</f>
        <v>5.9340000000000002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17.052</v>
      </c>
    </row>
    <row r="36" spans="1:12" x14ac:dyDescent="0.25">
      <c r="A36" s="100">
        <f t="shared" si="1"/>
        <v>45316.68750000008</v>
      </c>
      <c r="B36" s="51">
        <f t="shared" si="1"/>
        <v>0.68750000000000011</v>
      </c>
      <c r="C36" s="1">
        <f>'Plantilla Datos'!K42</f>
        <v>3.9</v>
      </c>
      <c r="F36" s="101">
        <f>(Table29[[#This Row],[Fecha]]+2)</f>
        <v>45318.68750000008</v>
      </c>
      <c r="G36" s="52">
        <f>Table29[[#This Row],[Hora]]</f>
        <v>0.68750000000000011</v>
      </c>
      <c r="H36" s="53">
        <f>VLOOKUP(Table18[[#This Row],[Fecha]],TBL_CalcDarwin[],46,1)</f>
        <v>11.117999999999999</v>
      </c>
      <c r="I36" s="53">
        <f>VLOOKUP(Table18[[#This Row],[Fecha]],TBL_CalcDarwin[],47,1)</f>
        <v>5.9340000000000002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17.052</v>
      </c>
    </row>
    <row r="37" spans="1:12" x14ac:dyDescent="0.25">
      <c r="A37" s="100">
        <f t="shared" ref="A37:B50" si="2">A36+TIME(0,30,0)</f>
        <v>45316.708333333416</v>
      </c>
      <c r="B37" s="51">
        <f t="shared" si="2"/>
        <v>0.70833333333333348</v>
      </c>
      <c r="C37" s="1">
        <f>'Plantilla Datos'!K43</f>
        <v>2.8</v>
      </c>
      <c r="F37" s="101">
        <f>(Table29[[#This Row],[Fecha]]+2)</f>
        <v>45318.708333333416</v>
      </c>
      <c r="G37" s="52">
        <f>Table29[[#This Row],[Hora]]</f>
        <v>0.70833333333333348</v>
      </c>
      <c r="H37" s="53">
        <f>VLOOKUP(Table18[[#This Row],[Fecha]],TBL_CalcDarwin[],46,1)</f>
        <v>10.356</v>
      </c>
      <c r="I37" s="53">
        <f>VLOOKUP(Table18[[#This Row],[Fecha]],TBL_CalcDarwin[],47,1)</f>
        <v>4.7910000000000004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15.147</v>
      </c>
    </row>
    <row r="38" spans="1:12" x14ac:dyDescent="0.25">
      <c r="A38" s="100">
        <f t="shared" si="2"/>
        <v>45316.729166666752</v>
      </c>
      <c r="B38" s="51">
        <f t="shared" si="2"/>
        <v>0.72916666666666685</v>
      </c>
      <c r="C38" s="1">
        <f>'Plantilla Datos'!K44</f>
        <v>2.8</v>
      </c>
      <c r="F38" s="101">
        <f>(Table29[[#This Row],[Fecha]]+2)</f>
        <v>45318.729166666752</v>
      </c>
      <c r="G38" s="52">
        <f>Table29[[#This Row],[Hora]]</f>
        <v>0.72916666666666685</v>
      </c>
      <c r="H38" s="53">
        <f>VLOOKUP(Table18[[#This Row],[Fecha]],TBL_CalcDarwin[],46,1)</f>
        <v>10.356</v>
      </c>
      <c r="I38" s="53">
        <f>VLOOKUP(Table18[[#This Row],[Fecha]],TBL_CalcDarwin[],47,1)</f>
        <v>4.7910000000000004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15.147</v>
      </c>
    </row>
    <row r="39" spans="1:12" x14ac:dyDescent="0.25">
      <c r="A39" s="100">
        <f t="shared" si="2"/>
        <v>45316.750000000087</v>
      </c>
      <c r="B39" s="51">
        <f t="shared" si="2"/>
        <v>0.75000000000000022</v>
      </c>
      <c r="C39" s="1">
        <f>'Plantilla Datos'!K45</f>
        <v>4.4000000000000004</v>
      </c>
      <c r="F39" s="101">
        <f>(Table29[[#This Row],[Fecha]]+2)</f>
        <v>45318.750000000087</v>
      </c>
      <c r="G39" s="52">
        <f>Table29[[#This Row],[Hora]]</f>
        <v>0.75000000000000022</v>
      </c>
      <c r="H39" s="53">
        <f>VLOOKUP(Table18[[#This Row],[Fecha]],TBL_CalcDarwin[],46,1)</f>
        <v>9.9139999999999997</v>
      </c>
      <c r="I39" s="53">
        <f>VLOOKUP(Table18[[#This Row],[Fecha]],TBL_CalcDarwin[],47,1)</f>
        <v>4.7910000000000004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14.705</v>
      </c>
    </row>
    <row r="40" spans="1:12" x14ac:dyDescent="0.25">
      <c r="A40" s="100">
        <f t="shared" si="2"/>
        <v>45316.770833333423</v>
      </c>
      <c r="B40" s="51">
        <f t="shared" si="2"/>
        <v>0.77083333333333359</v>
      </c>
      <c r="C40" s="1">
        <f>'Plantilla Datos'!K46</f>
        <v>5.4</v>
      </c>
      <c r="F40" s="101">
        <f>(Table29[[#This Row],[Fecha]]+2)</f>
        <v>45318.770833333423</v>
      </c>
      <c r="G40" s="52">
        <f>Table29[[#This Row],[Hora]]</f>
        <v>0.77083333333333359</v>
      </c>
      <c r="H40" s="53">
        <f>VLOOKUP(Table18[[#This Row],[Fecha]],TBL_CalcDarwin[],46,1)</f>
        <v>9.9139999999999997</v>
      </c>
      <c r="I40" s="53">
        <f>VLOOKUP(Table18[[#This Row],[Fecha]],TBL_CalcDarwin[],47,1)</f>
        <v>4.7910000000000004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14.705</v>
      </c>
    </row>
    <row r="41" spans="1:12" x14ac:dyDescent="0.25">
      <c r="A41" s="100">
        <f t="shared" si="2"/>
        <v>45316.791666666759</v>
      </c>
      <c r="B41" s="51">
        <f t="shared" si="2"/>
        <v>0.79166666666666696</v>
      </c>
      <c r="C41" s="1">
        <f>'Plantilla Datos'!K47</f>
        <v>4.8</v>
      </c>
      <c r="F41" s="101">
        <f>(Table29[[#This Row],[Fecha]]+2)</f>
        <v>45318.791666666759</v>
      </c>
      <c r="G41" s="52">
        <f>Table29[[#This Row],[Hora]]</f>
        <v>0.79166666666666696</v>
      </c>
      <c r="H41" s="53">
        <f>VLOOKUP(Table18[[#This Row],[Fecha]],TBL_CalcDarwin[],46,1)</f>
        <v>9.4450000000000003</v>
      </c>
      <c r="I41" s="53">
        <f>VLOOKUP(Table18[[#This Row],[Fecha]],TBL_CalcDarwin[],47,1)</f>
        <v>4.7910000000000004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14.236000000000001</v>
      </c>
    </row>
    <row r="42" spans="1:12" x14ac:dyDescent="0.25">
      <c r="A42" s="100">
        <f t="shared" si="2"/>
        <v>45316.812500000095</v>
      </c>
      <c r="B42" s="51">
        <f t="shared" si="2"/>
        <v>0.81250000000000033</v>
      </c>
      <c r="C42" s="1">
        <f>'Plantilla Datos'!K48</f>
        <v>2.8</v>
      </c>
      <c r="F42" s="101">
        <f>(Table29[[#This Row],[Fecha]]+2)</f>
        <v>45318.812500000095</v>
      </c>
      <c r="G42" s="52">
        <f>Table29[[#This Row],[Hora]]</f>
        <v>0.81250000000000033</v>
      </c>
      <c r="H42" s="53">
        <f>VLOOKUP(Table18[[#This Row],[Fecha]],TBL_CalcDarwin[],46,1)</f>
        <v>9.4450000000000003</v>
      </c>
      <c r="I42" s="53">
        <f>VLOOKUP(Table18[[#This Row],[Fecha]],TBL_CalcDarwin[],47,1)</f>
        <v>4.7910000000000004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14.236000000000001</v>
      </c>
    </row>
    <row r="43" spans="1:12" x14ac:dyDescent="0.25">
      <c r="A43" s="100">
        <f t="shared" si="2"/>
        <v>45316.83333333343</v>
      </c>
      <c r="B43" s="51">
        <f t="shared" si="2"/>
        <v>0.8333333333333337</v>
      </c>
      <c r="C43" s="1">
        <f>'Plantilla Datos'!K49</f>
        <v>3.5</v>
      </c>
      <c r="F43" s="101">
        <f>(Table29[[#This Row],[Fecha]]+2)</f>
        <v>45318.83333333343</v>
      </c>
      <c r="G43" s="52">
        <f>Table29[[#This Row],[Hora]]</f>
        <v>0.8333333333333337</v>
      </c>
      <c r="H43" s="53">
        <f>VLOOKUP(Table18[[#This Row],[Fecha]],TBL_CalcDarwin[],46,1)</f>
        <v>7.8759999999999994</v>
      </c>
      <c r="I43" s="53">
        <f>VLOOKUP(Table18[[#This Row],[Fecha]],TBL_CalcDarwin[],47,1)</f>
        <v>3.798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11.673999999999999</v>
      </c>
    </row>
    <row r="44" spans="1:12" x14ac:dyDescent="0.25">
      <c r="A44" s="100">
        <f t="shared" si="2"/>
        <v>45316.854166666766</v>
      </c>
      <c r="B44" s="51">
        <f t="shared" si="2"/>
        <v>0.85416666666666707</v>
      </c>
      <c r="C44" s="1">
        <f>'Plantilla Datos'!K50</f>
        <v>5.4</v>
      </c>
      <c r="F44" s="101">
        <f>(Table29[[#This Row],[Fecha]]+2)</f>
        <v>45318.854166666766</v>
      </c>
      <c r="G44" s="52">
        <f>Table29[[#This Row],[Hora]]</f>
        <v>0.85416666666666707</v>
      </c>
      <c r="H44" s="53">
        <f>VLOOKUP(Table18[[#This Row],[Fecha]],TBL_CalcDarwin[],46,1)</f>
        <v>7.8759999999999994</v>
      </c>
      <c r="I44" s="53">
        <f>VLOOKUP(Table18[[#This Row],[Fecha]],TBL_CalcDarwin[],47,1)</f>
        <v>3.798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11.673999999999999</v>
      </c>
    </row>
    <row r="45" spans="1:12" x14ac:dyDescent="0.25">
      <c r="A45" s="100">
        <f t="shared" si="2"/>
        <v>45316.875000000102</v>
      </c>
      <c r="B45" s="51">
        <f t="shared" si="2"/>
        <v>0.87500000000000044</v>
      </c>
      <c r="C45" s="1">
        <f>'Plantilla Datos'!K51</f>
        <v>6.2</v>
      </c>
      <c r="F45" s="101">
        <f>(Table29[[#This Row],[Fecha]]+2)</f>
        <v>45318.875000000102</v>
      </c>
      <c r="G45" s="52">
        <f>Table29[[#This Row],[Hora]]</f>
        <v>0.87500000000000044</v>
      </c>
      <c r="H45" s="53">
        <f>VLOOKUP(Table18[[#This Row],[Fecha]],TBL_CalcDarwin[],46,1)</f>
        <v>6.4409999999999998</v>
      </c>
      <c r="I45" s="53">
        <f>VLOOKUP(Table18[[#This Row],[Fecha]],TBL_CalcDarwin[],47,1)</f>
        <v>2.9489999999999998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9.39</v>
      </c>
    </row>
    <row r="46" spans="1:12" x14ac:dyDescent="0.25">
      <c r="A46" s="100">
        <f t="shared" si="2"/>
        <v>45316.895833333438</v>
      </c>
      <c r="B46" s="51">
        <f t="shared" si="2"/>
        <v>0.89583333333333381</v>
      </c>
      <c r="C46" s="1">
        <f>'Plantilla Datos'!K52</f>
        <v>6</v>
      </c>
      <c r="F46" s="101">
        <f>(Table29[[#This Row],[Fecha]]+2)</f>
        <v>45318.895833333438</v>
      </c>
      <c r="G46" s="52">
        <f>Table29[[#This Row],[Hora]]</f>
        <v>0.89583333333333381</v>
      </c>
      <c r="H46" s="53">
        <f>VLOOKUP(Table18[[#This Row],[Fecha]],TBL_CalcDarwin[],46,1)</f>
        <v>6.4409999999999998</v>
      </c>
      <c r="I46" s="53">
        <f>VLOOKUP(Table18[[#This Row],[Fecha]],TBL_CalcDarwin[],47,1)</f>
        <v>2.9489999999999998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9.39</v>
      </c>
    </row>
    <row r="47" spans="1:12" x14ac:dyDescent="0.25">
      <c r="A47" s="100">
        <f t="shared" si="2"/>
        <v>45316.916666666773</v>
      </c>
      <c r="B47" s="51">
        <f t="shared" si="2"/>
        <v>0.91666666666666718</v>
      </c>
      <c r="C47" s="1">
        <f>'Plantilla Datos'!K53</f>
        <v>5.0999999999999996</v>
      </c>
      <c r="F47" s="101">
        <f>(Table29[[#This Row],[Fecha]]+2)</f>
        <v>45318.916666666773</v>
      </c>
      <c r="G47" s="52">
        <f>Table29[[#This Row],[Hora]]</f>
        <v>0.91666666666666718</v>
      </c>
      <c r="H47" s="53">
        <f>VLOOKUP(Table18[[#This Row],[Fecha]],TBL_CalcDarwin[],46,1)</f>
        <v>5.9719999999999995</v>
      </c>
      <c r="I47" s="53">
        <f>VLOOKUP(Table18[[#This Row],[Fecha]],TBL_CalcDarwin[],47,1)</f>
        <v>2.9489999999999998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8.9209999999999994</v>
      </c>
    </row>
    <row r="48" spans="1:12" x14ac:dyDescent="0.25">
      <c r="A48" s="100">
        <f t="shared" si="2"/>
        <v>45316.937500000109</v>
      </c>
      <c r="B48" s="51">
        <f t="shared" si="2"/>
        <v>0.93750000000000056</v>
      </c>
      <c r="C48" s="1">
        <f>'Plantilla Datos'!K54</f>
        <v>6.9</v>
      </c>
      <c r="F48" s="101">
        <f>(Table29[[#This Row],[Fecha]]+2)</f>
        <v>45318.937500000109</v>
      </c>
      <c r="G48" s="52">
        <f>Table29[[#This Row],[Hora]]</f>
        <v>0.93750000000000056</v>
      </c>
      <c r="H48" s="53">
        <f>VLOOKUP(Table18[[#This Row],[Fecha]],TBL_CalcDarwin[],46,1)</f>
        <v>5.9719999999999995</v>
      </c>
      <c r="I48" s="53">
        <f>VLOOKUP(Table18[[#This Row],[Fecha]],TBL_CalcDarwin[],47,1)</f>
        <v>2.9489999999999998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8.9209999999999994</v>
      </c>
    </row>
    <row r="49" spans="1:12" x14ac:dyDescent="0.25">
      <c r="A49" s="100">
        <f t="shared" si="2"/>
        <v>45316.958333333445</v>
      </c>
      <c r="B49" s="51">
        <f t="shared" si="2"/>
        <v>0.95833333333333393</v>
      </c>
      <c r="C49" s="1">
        <f>'Plantilla Datos'!K55</f>
        <v>4.5999999999999996</v>
      </c>
      <c r="F49" s="101">
        <f>(Table29[[#This Row],[Fecha]]+2)</f>
        <v>45318.958333333445</v>
      </c>
      <c r="G49" s="52">
        <f>Table29[[#This Row],[Hora]]</f>
        <v>0.95833333333333393</v>
      </c>
      <c r="H49" s="53">
        <f>VLOOKUP(Table18[[#This Row],[Fecha]],TBL_CalcDarwin[],46,1)</f>
        <v>4.734</v>
      </c>
      <c r="I49" s="53">
        <f>VLOOKUP(Table18[[#This Row],[Fecha]],TBL_CalcDarwin[],47,1)</f>
        <v>2.2349999999999999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6.9689999999999994</v>
      </c>
    </row>
    <row r="50" spans="1:12" x14ac:dyDescent="0.25">
      <c r="A50" s="100">
        <f t="shared" si="2"/>
        <v>45316.979166666781</v>
      </c>
      <c r="B50" s="51">
        <f t="shared" si="2"/>
        <v>0.9791666666666673</v>
      </c>
      <c r="C50" s="1">
        <f>'Plantilla Datos'!K56</f>
        <v>5.4</v>
      </c>
      <c r="F50" s="101">
        <f>(Table29[[#This Row],[Fecha]]+2)</f>
        <v>45318.979166666781</v>
      </c>
      <c r="G50" s="52">
        <f>Table29[[#This Row],[Hora]]</f>
        <v>0.9791666666666673</v>
      </c>
      <c r="H50" s="53">
        <f>VLOOKUP(Table18[[#This Row],[Fecha]],TBL_CalcDarwin[],46,1)</f>
        <v>4.734</v>
      </c>
      <c r="I50" s="53">
        <f>VLOOKUP(Table18[[#This Row],[Fecha]],TBL_CalcDarwin[],47,1)</f>
        <v>2.2349999999999999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6.9689999999999994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25 Jan - 03 Feb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87">
        <f>'Plantilla Datos'!E3+'Plantilla Datos'!E4</f>
        <v>45316.083333333336</v>
      </c>
      <c r="C3" s="52">
        <f>'Plantilla Datos'!E4</f>
        <v>8.3333333333333329E-2</v>
      </c>
      <c r="D3" s="88">
        <f>Table110[[#This Row],[Fecha]]</f>
        <v>45316.083333333336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45316.125</v>
      </c>
      <c r="C4" s="52">
        <f>C3+TIME(1,0,0)</f>
        <v>0.125</v>
      </c>
      <c r="D4" s="88">
        <f>Table110[[#This Row],[Fecha]]</f>
        <v>45316.125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45316.166666666664</v>
      </c>
      <c r="C5" s="52">
        <f t="shared" ref="C5:C68" si="2">C4+TIME(1,0,0)</f>
        <v>0.16666666666666666</v>
      </c>
      <c r="D5" s="88">
        <f>Table110[[#This Row],[Fecha]]</f>
        <v>45316.166666666664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45316.208333333328</v>
      </c>
      <c r="C6" s="52">
        <f t="shared" si="2"/>
        <v>0.20833333333333331</v>
      </c>
      <c r="D6" s="88">
        <f>Table110[[#This Row],[Fecha]]</f>
        <v>45316.208333333328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45316.249999999993</v>
      </c>
      <c r="C7" s="52">
        <f t="shared" si="2"/>
        <v>0.24999999999999997</v>
      </c>
      <c r="D7" s="88">
        <f>Table110[[#This Row],[Fecha]]</f>
        <v>45316.249999999993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45316.291666666657</v>
      </c>
      <c r="C8" s="52">
        <f t="shared" si="2"/>
        <v>0.29166666666666663</v>
      </c>
      <c r="D8" s="88">
        <f>Table110[[#This Row],[Fecha]]</f>
        <v>45316.291666666657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45316.333333333321</v>
      </c>
      <c r="C9" s="52">
        <f t="shared" si="2"/>
        <v>0.33333333333333331</v>
      </c>
      <c r="D9" s="88">
        <f>Table110[[#This Row],[Fecha]]</f>
        <v>45316.333333333321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45316.374999999985</v>
      </c>
      <c r="C10" s="52">
        <f t="shared" si="2"/>
        <v>0.375</v>
      </c>
      <c r="D10" s="88">
        <f>Table110[[#This Row],[Fecha]]</f>
        <v>45316.374999999985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45316.41666666665</v>
      </c>
      <c r="C11" s="52">
        <f t="shared" si="2"/>
        <v>0.41666666666666669</v>
      </c>
      <c r="D11" s="88">
        <f>Table110[[#This Row],[Fecha]]</f>
        <v>45316.41666666665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45316.458333333314</v>
      </c>
      <c r="C12" s="52">
        <f t="shared" si="2"/>
        <v>0.45833333333333337</v>
      </c>
      <c r="D12" s="88">
        <f>Table110[[#This Row],[Fecha]]</f>
        <v>45316.458333333314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45316.499999999978</v>
      </c>
      <c r="C13" s="52">
        <f t="shared" si="2"/>
        <v>0.5</v>
      </c>
      <c r="D13" s="88">
        <f>Table110[[#This Row],[Fecha]]</f>
        <v>45316.499999999978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45316.541666666642</v>
      </c>
      <c r="C14" s="52">
        <f t="shared" si="2"/>
        <v>0.54166666666666663</v>
      </c>
      <c r="D14" s="88">
        <f>Table110[[#This Row],[Fecha]]</f>
        <v>45316.541666666642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45316.583333333307</v>
      </c>
      <c r="C15" s="52">
        <f t="shared" si="2"/>
        <v>0.58333333333333326</v>
      </c>
      <c r="D15" s="88">
        <f>Table110[[#This Row],[Fecha]]</f>
        <v>45316.583333333307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45316.624999999971</v>
      </c>
      <c r="C16" s="52">
        <f t="shared" si="2"/>
        <v>0.62499999999999989</v>
      </c>
      <c r="D16" s="88">
        <f>Table110[[#This Row],[Fecha]]</f>
        <v>45316.624999999971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45316.666666666635</v>
      </c>
      <c r="C17" s="52">
        <f t="shared" si="2"/>
        <v>0.66666666666666652</v>
      </c>
      <c r="D17" s="88">
        <f>Table110[[#This Row],[Fecha]]</f>
        <v>45316.666666666635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45316.708333333299</v>
      </c>
      <c r="C18" s="52">
        <f t="shared" si="2"/>
        <v>0.70833333333333315</v>
      </c>
      <c r="D18" s="88">
        <f>Table110[[#This Row],[Fecha]]</f>
        <v>45316.708333333299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45316.749999999964</v>
      </c>
      <c r="C19" s="52">
        <f t="shared" si="2"/>
        <v>0.74999999999999978</v>
      </c>
      <c r="D19" s="88">
        <f>Table110[[#This Row],[Fecha]]</f>
        <v>45316.749999999964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45316.791666666628</v>
      </c>
      <c r="C20" s="52">
        <f t="shared" si="2"/>
        <v>0.79166666666666641</v>
      </c>
      <c r="D20" s="88">
        <f>Table110[[#This Row],[Fecha]]</f>
        <v>45316.791666666628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45316.833333333292</v>
      </c>
      <c r="C21" s="52">
        <f t="shared" si="2"/>
        <v>0.83333333333333304</v>
      </c>
      <c r="D21" s="88">
        <f>Table110[[#This Row],[Fecha]]</f>
        <v>45316.833333333292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45316.874999999956</v>
      </c>
      <c r="C22" s="52">
        <f t="shared" si="2"/>
        <v>0.87499999999999967</v>
      </c>
      <c r="D22" s="88">
        <f>Table110[[#This Row],[Fecha]]</f>
        <v>45316.874999999956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45316.916666666621</v>
      </c>
      <c r="C23" s="52">
        <f t="shared" si="2"/>
        <v>0.9166666666666663</v>
      </c>
      <c r="D23" s="88">
        <f>Table110[[#This Row],[Fecha]]</f>
        <v>45316.916666666621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45316.958333333285</v>
      </c>
      <c r="C24" s="52">
        <f t="shared" si="2"/>
        <v>0.95833333333333293</v>
      </c>
      <c r="D24" s="88">
        <f>Table110[[#This Row],[Fecha]]</f>
        <v>45316.958333333285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45316.999999999949</v>
      </c>
      <c r="C25" s="52">
        <f t="shared" si="2"/>
        <v>0.99999999999999956</v>
      </c>
      <c r="D25" s="88">
        <f>Table110[[#This Row],[Fecha]]</f>
        <v>45316.999999999949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45317.041666666613</v>
      </c>
      <c r="C26" s="52">
        <f t="shared" si="2"/>
        <v>1.0416666666666663</v>
      </c>
      <c r="D26" s="88">
        <f>Table110[[#This Row],[Fecha]]</f>
        <v>45317.041666666613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45317.083333333278</v>
      </c>
      <c r="C27" s="52">
        <f t="shared" si="2"/>
        <v>1.083333333333333</v>
      </c>
      <c r="D27" s="88">
        <f>Table110[[#This Row],[Fecha]]</f>
        <v>45317.083333333278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45317.124999999942</v>
      </c>
      <c r="C28" s="52">
        <f t="shared" si="2"/>
        <v>1.1249999999999998</v>
      </c>
      <c r="D28" s="88">
        <f>Table110[[#This Row],[Fecha]]</f>
        <v>45317.124999999942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45317.166666666606</v>
      </c>
      <c r="C29" s="52">
        <f t="shared" si="2"/>
        <v>1.1666666666666665</v>
      </c>
      <c r="D29" s="88">
        <f>Table110[[#This Row],[Fecha]]</f>
        <v>45317.166666666606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45317.20833333327</v>
      </c>
      <c r="C30" s="52">
        <f t="shared" si="2"/>
        <v>1.2083333333333333</v>
      </c>
      <c r="D30" s="88">
        <f>Table110[[#This Row],[Fecha]]</f>
        <v>45317.20833333327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45317.249999999935</v>
      </c>
      <c r="C31" s="52">
        <f t="shared" si="2"/>
        <v>1.25</v>
      </c>
      <c r="D31" s="88">
        <f>Table110[[#This Row],[Fecha]]</f>
        <v>45317.249999999935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45317.291666666599</v>
      </c>
      <c r="C32" s="52">
        <f t="shared" si="2"/>
        <v>1.2916666666666667</v>
      </c>
      <c r="D32" s="88">
        <f>Table110[[#This Row],[Fecha]]</f>
        <v>45317.291666666599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45317.333333333263</v>
      </c>
      <c r="C33" s="52">
        <f t="shared" si="2"/>
        <v>1.3333333333333335</v>
      </c>
      <c r="D33" s="88">
        <f>Table110[[#This Row],[Fecha]]</f>
        <v>45317.333333333263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45317.374999999927</v>
      </c>
      <c r="C34" s="52">
        <f t="shared" si="2"/>
        <v>1.3750000000000002</v>
      </c>
      <c r="D34" s="88">
        <f>Table110[[#This Row],[Fecha]]</f>
        <v>45317.374999999927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45317.416666666591</v>
      </c>
      <c r="C35" s="52">
        <f t="shared" si="2"/>
        <v>1.416666666666667</v>
      </c>
      <c r="D35" s="88">
        <f>Table110[[#This Row],[Fecha]]</f>
        <v>45317.416666666591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45317.458333333256</v>
      </c>
      <c r="C36" s="52">
        <f t="shared" si="2"/>
        <v>1.4583333333333337</v>
      </c>
      <c r="D36" s="88">
        <f>Table110[[#This Row],[Fecha]]</f>
        <v>45317.458333333256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45317.49999999992</v>
      </c>
      <c r="C37" s="52">
        <f t="shared" si="2"/>
        <v>1.5000000000000004</v>
      </c>
      <c r="D37" s="88">
        <f>Table110[[#This Row],[Fecha]]</f>
        <v>45317.49999999992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45317.541666666584</v>
      </c>
      <c r="C38" s="52">
        <f t="shared" si="2"/>
        <v>1.5416666666666672</v>
      </c>
      <c r="D38" s="88">
        <f>Table110[[#This Row],[Fecha]]</f>
        <v>45317.541666666584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45317.583333333248</v>
      </c>
      <c r="C39" s="52">
        <f t="shared" si="2"/>
        <v>1.5833333333333339</v>
      </c>
      <c r="D39" s="88">
        <f>Table110[[#This Row],[Fecha]]</f>
        <v>45317.583333333248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45317.624999999913</v>
      </c>
      <c r="C40" s="52">
        <f t="shared" si="2"/>
        <v>1.6250000000000007</v>
      </c>
      <c r="D40" s="88">
        <f>Table110[[#This Row],[Fecha]]</f>
        <v>45317.624999999913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45317.666666666577</v>
      </c>
      <c r="C41" s="52">
        <f t="shared" si="2"/>
        <v>1.6666666666666674</v>
      </c>
      <c r="D41" s="88">
        <f>Table110[[#This Row],[Fecha]]</f>
        <v>45317.666666666577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45317.708333333241</v>
      </c>
      <c r="C42" s="52">
        <f t="shared" si="2"/>
        <v>1.7083333333333341</v>
      </c>
      <c r="D42" s="88">
        <f>Table110[[#This Row],[Fecha]]</f>
        <v>45317.708333333241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45317.749999999905</v>
      </c>
      <c r="C43" s="52">
        <f t="shared" si="2"/>
        <v>1.7500000000000009</v>
      </c>
      <c r="D43" s="88">
        <f>Table110[[#This Row],[Fecha]]</f>
        <v>45317.749999999905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45317.79166666657</v>
      </c>
      <c r="C44" s="52">
        <f t="shared" si="2"/>
        <v>1.7916666666666676</v>
      </c>
      <c r="D44" s="88">
        <f>Table110[[#This Row],[Fecha]]</f>
        <v>45317.79166666657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45317.833333333234</v>
      </c>
      <c r="C45" s="52">
        <f t="shared" si="2"/>
        <v>1.8333333333333344</v>
      </c>
      <c r="D45" s="88">
        <f>Table110[[#This Row],[Fecha]]</f>
        <v>45317.833333333234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45317.874999999898</v>
      </c>
      <c r="C46" s="52">
        <f t="shared" si="2"/>
        <v>1.8750000000000011</v>
      </c>
      <c r="D46" s="88">
        <f>Table110[[#This Row],[Fecha]]</f>
        <v>45317.874999999898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45317.916666666562</v>
      </c>
      <c r="C47" s="52">
        <f t="shared" si="2"/>
        <v>1.9166666666666679</v>
      </c>
      <c r="D47" s="88">
        <f>Table110[[#This Row],[Fecha]]</f>
        <v>45317.916666666562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45317.958333333227</v>
      </c>
      <c r="C48" s="52">
        <f t="shared" si="2"/>
        <v>1.9583333333333346</v>
      </c>
      <c r="D48" s="88">
        <f>Table110[[#This Row],[Fecha]]</f>
        <v>45317.958333333227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45317.999999999891</v>
      </c>
      <c r="C49" s="52">
        <f t="shared" si="2"/>
        <v>2.0000000000000013</v>
      </c>
      <c r="D49" s="88">
        <f>Table110[[#This Row],[Fecha]]</f>
        <v>45317.999999999891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45318.041666666555</v>
      </c>
      <c r="C50" s="52">
        <f t="shared" si="2"/>
        <v>2.0416666666666679</v>
      </c>
      <c r="D50" s="88">
        <f>Table110[[#This Row],[Fecha]]</f>
        <v>45318.041666666555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45318.083333333219</v>
      </c>
      <c r="C51" s="52">
        <f t="shared" si="2"/>
        <v>2.0833333333333344</v>
      </c>
      <c r="D51" s="88">
        <f>Table110[[#This Row],[Fecha]]</f>
        <v>45318.083333333219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45318.124999999884</v>
      </c>
      <c r="C52" s="52">
        <f t="shared" si="2"/>
        <v>2.1250000000000009</v>
      </c>
      <c r="D52" s="88">
        <f>Table110[[#This Row],[Fecha]]</f>
        <v>45318.124999999884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45318.166666666548</v>
      </c>
      <c r="C53" s="52">
        <f t="shared" si="2"/>
        <v>2.1666666666666674</v>
      </c>
      <c r="D53" s="88">
        <f>Table110[[#This Row],[Fecha]]</f>
        <v>45318.166666666548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45318.208333333212</v>
      </c>
      <c r="C54" s="52">
        <f t="shared" si="2"/>
        <v>2.2083333333333339</v>
      </c>
      <c r="D54" s="88">
        <f>Table110[[#This Row],[Fecha]]</f>
        <v>45318.208333333212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45318.249999999876</v>
      </c>
      <c r="C55" s="52">
        <f t="shared" si="2"/>
        <v>2.2500000000000004</v>
      </c>
      <c r="D55" s="88">
        <f>Table110[[#This Row],[Fecha]]</f>
        <v>45318.249999999876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45318.291666666541</v>
      </c>
      <c r="C56" s="52">
        <f t="shared" si="2"/>
        <v>2.291666666666667</v>
      </c>
      <c r="D56" s="88">
        <f>Table110[[#This Row],[Fecha]]</f>
        <v>45318.291666666541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45318.333333333205</v>
      </c>
      <c r="C57" s="52">
        <f t="shared" si="2"/>
        <v>2.3333333333333335</v>
      </c>
      <c r="D57" s="88">
        <f>Table110[[#This Row],[Fecha]]</f>
        <v>45318.333333333205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45318.374999999869</v>
      </c>
      <c r="C58" s="52">
        <f t="shared" si="2"/>
        <v>2.375</v>
      </c>
      <c r="D58" s="88">
        <f>Table110[[#This Row],[Fecha]]</f>
        <v>45318.374999999869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45318.416666666533</v>
      </c>
      <c r="C59" s="52">
        <f t="shared" si="2"/>
        <v>2.4166666666666665</v>
      </c>
      <c r="D59" s="88">
        <f>Table110[[#This Row],[Fecha]]</f>
        <v>45318.416666666533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45318.458333333198</v>
      </c>
      <c r="C60" s="52">
        <f t="shared" si="2"/>
        <v>2.458333333333333</v>
      </c>
      <c r="D60" s="88">
        <f>Table110[[#This Row],[Fecha]]</f>
        <v>45318.458333333198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45318.499999999862</v>
      </c>
      <c r="C61" s="52">
        <f t="shared" si="2"/>
        <v>2.4999999999999996</v>
      </c>
      <c r="D61" s="88">
        <f>Table110[[#This Row],[Fecha]]</f>
        <v>45318.499999999862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45318.541666666526</v>
      </c>
      <c r="C62" s="52">
        <f t="shared" si="2"/>
        <v>2.5416666666666661</v>
      </c>
      <c r="D62" s="88">
        <f>Table110[[#This Row],[Fecha]]</f>
        <v>45318.541666666526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45318.58333333319</v>
      </c>
      <c r="C63" s="52">
        <f t="shared" si="2"/>
        <v>2.5833333333333326</v>
      </c>
      <c r="D63" s="88">
        <f>Table110[[#This Row],[Fecha]]</f>
        <v>45318.58333333319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45318.624999999854</v>
      </c>
      <c r="C64" s="52">
        <f t="shared" si="2"/>
        <v>2.6249999999999991</v>
      </c>
      <c r="D64" s="88">
        <f>Table110[[#This Row],[Fecha]]</f>
        <v>45318.624999999854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45318.666666666519</v>
      </c>
      <c r="C65" s="52">
        <f t="shared" si="2"/>
        <v>2.6666666666666656</v>
      </c>
      <c r="D65" s="88">
        <f>Table110[[#This Row],[Fecha]]</f>
        <v>45318.666666666519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45318.708333333183</v>
      </c>
      <c r="C66" s="52">
        <f t="shared" si="2"/>
        <v>2.7083333333333321</v>
      </c>
      <c r="D66" s="88">
        <f>Table110[[#This Row],[Fecha]]</f>
        <v>45318.708333333183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45318.749999999847</v>
      </c>
      <c r="C67" s="52">
        <f t="shared" si="2"/>
        <v>2.7499999999999987</v>
      </c>
      <c r="D67" s="88">
        <f>Table110[[#This Row],[Fecha]]</f>
        <v>45318.749999999847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45318.791666666511</v>
      </c>
      <c r="C68" s="52">
        <f t="shared" si="2"/>
        <v>2.7916666666666652</v>
      </c>
      <c r="D68" s="88">
        <f>Table110[[#This Row],[Fecha]]</f>
        <v>45318.791666666511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45318.833333333176</v>
      </c>
      <c r="C69" s="52">
        <f t="shared" ref="C69:C132" si="5">C68+TIME(1,0,0)</f>
        <v>2.8333333333333317</v>
      </c>
      <c r="D69" s="88">
        <f>Table110[[#This Row],[Fecha]]</f>
        <v>45318.833333333176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45318.87499999984</v>
      </c>
      <c r="C70" s="52">
        <f t="shared" si="5"/>
        <v>2.8749999999999982</v>
      </c>
      <c r="D70" s="88">
        <f>Table110[[#This Row],[Fecha]]</f>
        <v>45318.87499999984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45318.916666666504</v>
      </c>
      <c r="C71" s="52">
        <f t="shared" si="5"/>
        <v>2.9166666666666647</v>
      </c>
      <c r="D71" s="88">
        <f>Table110[[#This Row],[Fecha]]</f>
        <v>45318.916666666504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45318.958333333168</v>
      </c>
      <c r="C72" s="52">
        <f t="shared" si="5"/>
        <v>2.9583333333333313</v>
      </c>
      <c r="D72" s="88">
        <f>Table110[[#This Row],[Fecha]]</f>
        <v>45318.958333333168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45318.999999999833</v>
      </c>
      <c r="C73" s="52">
        <f t="shared" si="5"/>
        <v>2.9999999999999978</v>
      </c>
      <c r="D73" s="88">
        <f>Table110[[#This Row],[Fecha]]</f>
        <v>45318.999999999833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45319.041666666497</v>
      </c>
      <c r="C74" s="52">
        <f t="shared" si="5"/>
        <v>3.0416666666666643</v>
      </c>
      <c r="D74" s="88">
        <f>Table110[[#This Row],[Fecha]]</f>
        <v>45319.041666666497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45319.083333333161</v>
      </c>
      <c r="C75" s="52">
        <f t="shared" si="5"/>
        <v>3.0833333333333308</v>
      </c>
      <c r="D75" s="88">
        <f>Table110[[#This Row],[Fecha]]</f>
        <v>45319.083333333161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45319.124999999825</v>
      </c>
      <c r="C76" s="52">
        <f t="shared" si="5"/>
        <v>3.1249999999999973</v>
      </c>
      <c r="D76" s="88">
        <f>Table110[[#This Row],[Fecha]]</f>
        <v>45319.124999999825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45319.16666666649</v>
      </c>
      <c r="C77" s="52">
        <f t="shared" si="5"/>
        <v>3.1666666666666639</v>
      </c>
      <c r="D77" s="88">
        <f>Table110[[#This Row],[Fecha]]</f>
        <v>45319.16666666649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45319.208333333154</v>
      </c>
      <c r="C78" s="52">
        <f t="shared" si="5"/>
        <v>3.2083333333333304</v>
      </c>
      <c r="D78" s="88">
        <f>Table110[[#This Row],[Fecha]]</f>
        <v>45319.208333333154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45319.249999999818</v>
      </c>
      <c r="C79" s="52">
        <f t="shared" si="5"/>
        <v>3.2499999999999969</v>
      </c>
      <c r="D79" s="88">
        <f>Table110[[#This Row],[Fecha]]</f>
        <v>45319.249999999818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45319.291666666482</v>
      </c>
      <c r="C80" s="52">
        <f t="shared" si="5"/>
        <v>3.2916666666666634</v>
      </c>
      <c r="D80" s="88">
        <f>Table110[[#This Row],[Fecha]]</f>
        <v>45319.291666666482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45319.333333333147</v>
      </c>
      <c r="C81" s="52">
        <f t="shared" si="5"/>
        <v>3.3333333333333299</v>
      </c>
      <c r="D81" s="88">
        <f>Table110[[#This Row],[Fecha]]</f>
        <v>45319.333333333147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45319.374999999811</v>
      </c>
      <c r="C82" s="52">
        <f t="shared" si="5"/>
        <v>3.3749999999999964</v>
      </c>
      <c r="D82" s="88">
        <f>Table110[[#This Row],[Fecha]]</f>
        <v>45319.374999999811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45319.416666666475</v>
      </c>
      <c r="C83" s="52">
        <f t="shared" si="5"/>
        <v>3.416666666666663</v>
      </c>
      <c r="D83" s="88">
        <f>Table110[[#This Row],[Fecha]]</f>
        <v>45319.416666666475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45319.458333333139</v>
      </c>
      <c r="C84" s="52">
        <f t="shared" si="5"/>
        <v>3.4583333333333295</v>
      </c>
      <c r="D84" s="88">
        <f>Table110[[#This Row],[Fecha]]</f>
        <v>45319.458333333139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45319.499999999804</v>
      </c>
      <c r="C85" s="52">
        <f t="shared" si="5"/>
        <v>3.499999999999996</v>
      </c>
      <c r="D85" s="88">
        <f>Table110[[#This Row],[Fecha]]</f>
        <v>45319.499999999804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45319.541666666468</v>
      </c>
      <c r="C86" s="52">
        <f t="shared" si="5"/>
        <v>3.5416666666666625</v>
      </c>
      <c r="D86" s="88">
        <f>Table110[[#This Row],[Fecha]]</f>
        <v>45319.541666666468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45319.583333333132</v>
      </c>
      <c r="C87" s="52">
        <f t="shared" si="5"/>
        <v>3.583333333333329</v>
      </c>
      <c r="D87" s="88">
        <f>Table110[[#This Row],[Fecha]]</f>
        <v>45319.583333333132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45319.624999999796</v>
      </c>
      <c r="C88" s="52">
        <f t="shared" si="5"/>
        <v>3.6249999999999956</v>
      </c>
      <c r="D88" s="88">
        <f>Table110[[#This Row],[Fecha]]</f>
        <v>45319.624999999796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45319.666666666461</v>
      </c>
      <c r="C89" s="52">
        <f t="shared" si="5"/>
        <v>3.6666666666666621</v>
      </c>
      <c r="D89" s="88">
        <f>Table110[[#This Row],[Fecha]]</f>
        <v>45319.666666666461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45319.708333333125</v>
      </c>
      <c r="C90" s="52">
        <f t="shared" si="5"/>
        <v>3.7083333333333286</v>
      </c>
      <c r="D90" s="88">
        <f>Table110[[#This Row],[Fecha]]</f>
        <v>45319.708333333125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45319.749999999789</v>
      </c>
      <c r="C91" s="52">
        <f t="shared" si="5"/>
        <v>3.7499999999999951</v>
      </c>
      <c r="D91" s="88">
        <f>Table110[[#This Row],[Fecha]]</f>
        <v>45319.749999999789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45319.791666666453</v>
      </c>
      <c r="C92" s="52">
        <f t="shared" si="5"/>
        <v>3.7916666666666616</v>
      </c>
      <c r="D92" s="88">
        <f>Table110[[#This Row],[Fecha]]</f>
        <v>45319.791666666453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45319.833333333117</v>
      </c>
      <c r="C93" s="52">
        <f t="shared" si="5"/>
        <v>3.8333333333333282</v>
      </c>
      <c r="D93" s="88">
        <f>Table110[[#This Row],[Fecha]]</f>
        <v>45319.833333333117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45319.874999999782</v>
      </c>
      <c r="C94" s="52">
        <f t="shared" si="5"/>
        <v>3.8749999999999947</v>
      </c>
      <c r="D94" s="88">
        <f>Table110[[#This Row],[Fecha]]</f>
        <v>45319.874999999782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45319.916666666446</v>
      </c>
      <c r="C95" s="52">
        <f t="shared" si="5"/>
        <v>3.9166666666666612</v>
      </c>
      <c r="D95" s="88">
        <f>Table110[[#This Row],[Fecha]]</f>
        <v>45319.916666666446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45319.95833333311</v>
      </c>
      <c r="C96" s="52">
        <f t="shared" si="5"/>
        <v>3.9583333333333277</v>
      </c>
      <c r="D96" s="88">
        <f>Table110[[#This Row],[Fecha]]</f>
        <v>45319.95833333311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45319.999999999774</v>
      </c>
      <c r="C97" s="52">
        <f t="shared" si="5"/>
        <v>3.9999999999999942</v>
      </c>
      <c r="D97" s="88">
        <f>Table110[[#This Row],[Fecha]]</f>
        <v>45319.999999999774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45320.041666666439</v>
      </c>
      <c r="C98" s="52">
        <f t="shared" si="5"/>
        <v>4.0416666666666607</v>
      </c>
      <c r="D98" s="88">
        <f>Table110[[#This Row],[Fecha]]</f>
        <v>45320.041666666439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45320.083333333103</v>
      </c>
      <c r="C99" s="52">
        <f t="shared" si="5"/>
        <v>4.0833333333333277</v>
      </c>
      <c r="D99" s="88">
        <f>Table110[[#This Row],[Fecha]]</f>
        <v>45320.083333333103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45320.124999999767</v>
      </c>
      <c r="C100" s="52">
        <f t="shared" si="5"/>
        <v>4.1249999999999947</v>
      </c>
      <c r="D100" s="88">
        <f>Table110[[#This Row],[Fecha]]</f>
        <v>45320.124999999767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45320.166666666431</v>
      </c>
      <c r="C101" s="52">
        <f t="shared" si="5"/>
        <v>4.1666666666666616</v>
      </c>
      <c r="D101" s="88">
        <f>Table110[[#This Row],[Fecha]]</f>
        <v>45320.166666666431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45320.208333333096</v>
      </c>
      <c r="C102" s="52">
        <f t="shared" si="5"/>
        <v>4.2083333333333286</v>
      </c>
      <c r="D102" s="88">
        <f>Table110[[#This Row],[Fecha]]</f>
        <v>45320.208333333096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45320.24999999976</v>
      </c>
      <c r="C103" s="52">
        <f t="shared" si="5"/>
        <v>4.2499999999999956</v>
      </c>
      <c r="D103" s="88">
        <f>Table110[[#This Row],[Fecha]]</f>
        <v>45320.24999999976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45320.291666666424</v>
      </c>
      <c r="C104" s="52">
        <f t="shared" si="5"/>
        <v>4.2916666666666625</v>
      </c>
      <c r="D104" s="88">
        <f>Table110[[#This Row],[Fecha]]</f>
        <v>45320.291666666424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45320.333333333088</v>
      </c>
      <c r="C105" s="52">
        <f t="shared" si="5"/>
        <v>4.3333333333333295</v>
      </c>
      <c r="D105" s="88">
        <f>Table110[[#This Row],[Fecha]]</f>
        <v>45320.333333333088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45320.374999999753</v>
      </c>
      <c r="C106" s="52">
        <f t="shared" si="5"/>
        <v>4.3749999999999964</v>
      </c>
      <c r="D106" s="88">
        <f>Table110[[#This Row],[Fecha]]</f>
        <v>45320.374999999753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45320.416666666417</v>
      </c>
      <c r="C107" s="52">
        <f t="shared" si="5"/>
        <v>4.4166666666666634</v>
      </c>
      <c r="D107" s="88">
        <f>Table110[[#This Row],[Fecha]]</f>
        <v>45320.416666666417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45320.458333333081</v>
      </c>
      <c r="C108" s="52">
        <f t="shared" si="5"/>
        <v>4.4583333333333304</v>
      </c>
      <c r="D108" s="88">
        <f>Table110[[#This Row],[Fecha]]</f>
        <v>45320.458333333081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45320.499999999745</v>
      </c>
      <c r="C109" s="52">
        <f t="shared" si="5"/>
        <v>4.4999999999999973</v>
      </c>
      <c r="D109" s="88">
        <f>Table110[[#This Row],[Fecha]]</f>
        <v>45320.499999999745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45320.54166666641</v>
      </c>
      <c r="C110" s="52">
        <f t="shared" si="5"/>
        <v>4.5416666666666643</v>
      </c>
      <c r="D110" s="88">
        <f>Table110[[#This Row],[Fecha]]</f>
        <v>45320.54166666641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45320.583333333074</v>
      </c>
      <c r="C111" s="52">
        <f t="shared" si="5"/>
        <v>4.5833333333333313</v>
      </c>
      <c r="D111" s="88">
        <f>Table110[[#This Row],[Fecha]]</f>
        <v>45320.583333333074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45320.624999999738</v>
      </c>
      <c r="C112" s="52">
        <f t="shared" si="5"/>
        <v>4.6249999999999982</v>
      </c>
      <c r="D112" s="88">
        <f>Table110[[#This Row],[Fecha]]</f>
        <v>45320.624999999738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45320.666666666402</v>
      </c>
      <c r="C113" s="52">
        <f t="shared" si="5"/>
        <v>4.6666666666666652</v>
      </c>
      <c r="D113" s="88">
        <f>Table110[[#This Row],[Fecha]]</f>
        <v>45320.666666666402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45320.708333333067</v>
      </c>
      <c r="C114" s="52">
        <f t="shared" si="5"/>
        <v>4.7083333333333321</v>
      </c>
      <c r="D114" s="88">
        <f>Table110[[#This Row],[Fecha]]</f>
        <v>45320.708333333067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45320.749999999731</v>
      </c>
      <c r="C115" s="52">
        <f t="shared" si="5"/>
        <v>4.7499999999999991</v>
      </c>
      <c r="D115" s="88">
        <f>Table110[[#This Row],[Fecha]]</f>
        <v>45320.749999999731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45320.791666666395</v>
      </c>
      <c r="C116" s="52">
        <f t="shared" si="5"/>
        <v>4.7916666666666661</v>
      </c>
      <c r="D116" s="88">
        <f>Table110[[#This Row],[Fecha]]</f>
        <v>45320.791666666395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45320.833333333059</v>
      </c>
      <c r="C117" s="52">
        <f t="shared" si="5"/>
        <v>4.833333333333333</v>
      </c>
      <c r="D117" s="88">
        <f>Table110[[#This Row],[Fecha]]</f>
        <v>45320.833333333059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45320.874999999724</v>
      </c>
      <c r="C118" s="52">
        <f t="shared" si="5"/>
        <v>4.875</v>
      </c>
      <c r="D118" s="88">
        <f>Table110[[#This Row],[Fecha]]</f>
        <v>45320.874999999724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45320.916666666388</v>
      </c>
      <c r="C119" s="52">
        <f t="shared" si="5"/>
        <v>4.916666666666667</v>
      </c>
      <c r="D119" s="88">
        <f>Table110[[#This Row],[Fecha]]</f>
        <v>45320.916666666388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45320.958333333052</v>
      </c>
      <c r="C120" s="52">
        <f t="shared" si="5"/>
        <v>4.9583333333333339</v>
      </c>
      <c r="D120" s="88">
        <f>Table110[[#This Row],[Fecha]]</f>
        <v>45320.958333333052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45320.999999999716</v>
      </c>
      <c r="C121" s="52">
        <f t="shared" si="5"/>
        <v>5.0000000000000009</v>
      </c>
      <c r="D121" s="88">
        <f>Table110[[#This Row],[Fecha]]</f>
        <v>45320.999999999716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45321.04166666638</v>
      </c>
      <c r="C122" s="52">
        <f t="shared" si="5"/>
        <v>5.0416666666666679</v>
      </c>
      <c r="D122" s="88">
        <f>Table110[[#This Row],[Fecha]]</f>
        <v>45321.04166666638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45321.083333333045</v>
      </c>
      <c r="C123" s="52">
        <f t="shared" si="5"/>
        <v>5.0833333333333348</v>
      </c>
      <c r="D123" s="88">
        <f>Table110[[#This Row],[Fecha]]</f>
        <v>45321.083333333045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45321.124999999709</v>
      </c>
      <c r="C124" s="52">
        <f t="shared" si="5"/>
        <v>5.1250000000000018</v>
      </c>
      <c r="D124" s="88">
        <f>Table110[[#This Row],[Fecha]]</f>
        <v>45321.124999999709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45321.166666666373</v>
      </c>
      <c r="C125" s="52">
        <f t="shared" si="5"/>
        <v>5.1666666666666687</v>
      </c>
      <c r="D125" s="88">
        <f>Table110[[#This Row],[Fecha]]</f>
        <v>45321.166666666373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45321.208333333037</v>
      </c>
      <c r="C126" s="52">
        <f t="shared" si="5"/>
        <v>5.2083333333333357</v>
      </c>
      <c r="D126" s="88">
        <f>Table110[[#This Row],[Fecha]]</f>
        <v>45321.208333333037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45321.249999999702</v>
      </c>
      <c r="C127" s="52">
        <f t="shared" si="5"/>
        <v>5.2500000000000027</v>
      </c>
      <c r="D127" s="88">
        <f>Table110[[#This Row],[Fecha]]</f>
        <v>45321.249999999702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45321.291666666366</v>
      </c>
      <c r="C128" s="52">
        <f t="shared" si="5"/>
        <v>5.2916666666666696</v>
      </c>
      <c r="D128" s="88">
        <f>Table110[[#This Row],[Fecha]]</f>
        <v>45321.291666666366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45321.33333333303</v>
      </c>
      <c r="C129" s="52">
        <f t="shared" si="5"/>
        <v>5.3333333333333366</v>
      </c>
      <c r="D129" s="88">
        <f>Table110[[#This Row],[Fecha]]</f>
        <v>45321.33333333303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45321.374999999694</v>
      </c>
      <c r="C130" s="52">
        <f t="shared" si="5"/>
        <v>5.3750000000000036</v>
      </c>
      <c r="D130" s="88">
        <f>Table110[[#This Row],[Fecha]]</f>
        <v>45321.374999999694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45321.416666666359</v>
      </c>
      <c r="C131" s="52">
        <f t="shared" si="5"/>
        <v>5.4166666666666705</v>
      </c>
      <c r="D131" s="88">
        <f>Table110[[#This Row],[Fecha]]</f>
        <v>45321.416666666359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45321.458333333023</v>
      </c>
      <c r="C132" s="52">
        <f t="shared" si="5"/>
        <v>5.4583333333333375</v>
      </c>
      <c r="D132" s="88">
        <f>Table110[[#This Row],[Fecha]]</f>
        <v>45321.458333333023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45321.499999999687</v>
      </c>
      <c r="C133" s="52">
        <f t="shared" ref="C133:C196" si="8">C132+TIME(1,0,0)</f>
        <v>5.5000000000000044</v>
      </c>
      <c r="D133" s="88">
        <f>Table110[[#This Row],[Fecha]]</f>
        <v>45321.499999999687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45321.541666666351</v>
      </c>
      <c r="C134" s="52">
        <f t="shared" si="8"/>
        <v>5.5416666666666714</v>
      </c>
      <c r="D134" s="88">
        <f>Table110[[#This Row],[Fecha]]</f>
        <v>45321.541666666351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45321.583333333016</v>
      </c>
      <c r="C135" s="52">
        <f t="shared" si="8"/>
        <v>5.5833333333333384</v>
      </c>
      <c r="D135" s="88">
        <f>Table110[[#This Row],[Fecha]]</f>
        <v>45321.583333333016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45321.62499999968</v>
      </c>
      <c r="C136" s="52">
        <f t="shared" si="8"/>
        <v>5.6250000000000053</v>
      </c>
      <c r="D136" s="88">
        <f>Table110[[#This Row],[Fecha]]</f>
        <v>45321.62499999968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45321.666666666344</v>
      </c>
      <c r="C137" s="52">
        <f t="shared" si="8"/>
        <v>5.6666666666666723</v>
      </c>
      <c r="D137" s="88">
        <f>Table110[[#This Row],[Fecha]]</f>
        <v>45321.666666666344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45321.708333333008</v>
      </c>
      <c r="C138" s="52">
        <f t="shared" si="8"/>
        <v>5.7083333333333393</v>
      </c>
      <c r="D138" s="88">
        <f>Table110[[#This Row],[Fecha]]</f>
        <v>45321.708333333008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45321.749999999673</v>
      </c>
      <c r="C139" s="52">
        <f t="shared" si="8"/>
        <v>5.7500000000000062</v>
      </c>
      <c r="D139" s="88">
        <f>Table110[[#This Row],[Fecha]]</f>
        <v>45321.749999999673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45321.791666666337</v>
      </c>
      <c r="C140" s="52">
        <f t="shared" si="8"/>
        <v>5.7916666666666732</v>
      </c>
      <c r="D140" s="88">
        <f>Table110[[#This Row],[Fecha]]</f>
        <v>45321.791666666337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45321.833333333001</v>
      </c>
      <c r="C141" s="52">
        <f t="shared" si="8"/>
        <v>5.8333333333333401</v>
      </c>
      <c r="D141" s="88">
        <f>Table110[[#This Row],[Fecha]]</f>
        <v>45321.833333333001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45321.874999999665</v>
      </c>
      <c r="C142" s="52">
        <f t="shared" si="8"/>
        <v>5.8750000000000071</v>
      </c>
      <c r="D142" s="88">
        <f>Table110[[#This Row],[Fecha]]</f>
        <v>45321.874999999665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45321.91666666633</v>
      </c>
      <c r="C143" s="52">
        <f t="shared" si="8"/>
        <v>5.9166666666666741</v>
      </c>
      <c r="D143" s="88">
        <f>Table110[[#This Row],[Fecha]]</f>
        <v>45321.91666666633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45321.958333332994</v>
      </c>
      <c r="C144" s="52">
        <f t="shared" si="8"/>
        <v>5.958333333333341</v>
      </c>
      <c r="D144" s="88">
        <f>Table110[[#This Row],[Fecha]]</f>
        <v>45321.958333332994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45321.999999999658</v>
      </c>
      <c r="C145" s="52">
        <f t="shared" si="8"/>
        <v>6.000000000000008</v>
      </c>
      <c r="D145" s="88">
        <f>Table110[[#This Row],[Fecha]]</f>
        <v>45321.999999999658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45322.041666666322</v>
      </c>
      <c r="C146" s="52">
        <f t="shared" si="8"/>
        <v>6.041666666666675</v>
      </c>
      <c r="D146" s="88">
        <f>Table110[[#This Row],[Fecha]]</f>
        <v>45322.041666666322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45322.083333332987</v>
      </c>
      <c r="C147" s="52">
        <f t="shared" si="8"/>
        <v>6.0833333333333419</v>
      </c>
      <c r="D147" s="88">
        <f>Table110[[#This Row],[Fecha]]</f>
        <v>45322.083333332987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45322.124999999651</v>
      </c>
      <c r="C148" s="52">
        <f t="shared" si="8"/>
        <v>6.1250000000000089</v>
      </c>
      <c r="D148" s="88">
        <f>Table110[[#This Row],[Fecha]]</f>
        <v>45322.124999999651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45322.166666666315</v>
      </c>
      <c r="C149" s="52">
        <f t="shared" si="8"/>
        <v>6.1666666666666758</v>
      </c>
      <c r="D149" s="88">
        <f>Table110[[#This Row],[Fecha]]</f>
        <v>45322.166666666315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45322.208333332979</v>
      </c>
      <c r="C150" s="52">
        <f t="shared" si="8"/>
        <v>6.2083333333333428</v>
      </c>
      <c r="D150" s="88">
        <f>Table110[[#This Row],[Fecha]]</f>
        <v>45322.208333332979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45322.249999999643</v>
      </c>
      <c r="C151" s="52">
        <f t="shared" si="8"/>
        <v>6.2500000000000098</v>
      </c>
      <c r="D151" s="88">
        <f>Table110[[#This Row],[Fecha]]</f>
        <v>45322.249999999643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45322.291666666308</v>
      </c>
      <c r="C152" s="52">
        <f t="shared" si="8"/>
        <v>6.2916666666666767</v>
      </c>
      <c r="D152" s="88">
        <f>Table110[[#This Row],[Fecha]]</f>
        <v>45322.291666666308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45322.333333332972</v>
      </c>
      <c r="C153" s="52">
        <f t="shared" si="8"/>
        <v>6.3333333333333437</v>
      </c>
      <c r="D153" s="88">
        <f>Table110[[#This Row],[Fecha]]</f>
        <v>45322.333333332972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45322.374999999636</v>
      </c>
      <c r="C154" s="52">
        <f t="shared" si="8"/>
        <v>6.3750000000000107</v>
      </c>
      <c r="D154" s="88">
        <f>Table110[[#This Row],[Fecha]]</f>
        <v>45322.374999999636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45322.4166666663</v>
      </c>
      <c r="C155" s="52">
        <f t="shared" si="8"/>
        <v>6.4166666666666776</v>
      </c>
      <c r="D155" s="88">
        <f>Table110[[#This Row],[Fecha]]</f>
        <v>45322.4166666663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45322.458333332965</v>
      </c>
      <c r="C156" s="52">
        <f t="shared" si="8"/>
        <v>6.4583333333333446</v>
      </c>
      <c r="D156" s="88">
        <f>Table110[[#This Row],[Fecha]]</f>
        <v>45322.458333332965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45322.499999999629</v>
      </c>
      <c r="C157" s="52">
        <f t="shared" si="8"/>
        <v>6.5000000000000115</v>
      </c>
      <c r="D157" s="88">
        <f>Table110[[#This Row],[Fecha]]</f>
        <v>45322.499999999629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45322.541666666293</v>
      </c>
      <c r="C158" s="52">
        <f t="shared" si="8"/>
        <v>6.5416666666666785</v>
      </c>
      <c r="D158" s="88">
        <f>Table110[[#This Row],[Fecha]]</f>
        <v>45322.541666666293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45322.583333332957</v>
      </c>
      <c r="C159" s="52">
        <f t="shared" si="8"/>
        <v>6.5833333333333455</v>
      </c>
      <c r="D159" s="88">
        <f>Table110[[#This Row],[Fecha]]</f>
        <v>45322.583333332957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45322.624999999622</v>
      </c>
      <c r="C160" s="52">
        <f t="shared" si="8"/>
        <v>6.6250000000000124</v>
      </c>
      <c r="D160" s="88">
        <f>Table110[[#This Row],[Fecha]]</f>
        <v>45322.624999999622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45322.666666666286</v>
      </c>
      <c r="C161" s="52">
        <f t="shared" si="8"/>
        <v>6.6666666666666794</v>
      </c>
      <c r="D161" s="88">
        <f>Table110[[#This Row],[Fecha]]</f>
        <v>45322.666666666286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45322.70833333295</v>
      </c>
      <c r="C162" s="52">
        <f t="shared" si="8"/>
        <v>6.7083333333333464</v>
      </c>
      <c r="D162" s="88">
        <f>Table110[[#This Row],[Fecha]]</f>
        <v>45322.70833333295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45322.749999999614</v>
      </c>
      <c r="C163" s="52">
        <f t="shared" si="8"/>
        <v>6.7500000000000133</v>
      </c>
      <c r="D163" s="88">
        <f>Table110[[#This Row],[Fecha]]</f>
        <v>45322.749999999614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45322.791666666279</v>
      </c>
      <c r="C164" s="52">
        <f t="shared" si="8"/>
        <v>6.7916666666666803</v>
      </c>
      <c r="D164" s="88">
        <f>Table110[[#This Row],[Fecha]]</f>
        <v>45322.791666666279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45322.833333332943</v>
      </c>
      <c r="C165" s="52">
        <f t="shared" si="8"/>
        <v>6.8333333333333472</v>
      </c>
      <c r="D165" s="88">
        <f>Table110[[#This Row],[Fecha]]</f>
        <v>45322.833333332943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45322.874999999607</v>
      </c>
      <c r="C166" s="52">
        <f t="shared" si="8"/>
        <v>6.8750000000000142</v>
      </c>
      <c r="D166" s="88">
        <f>Table110[[#This Row],[Fecha]]</f>
        <v>45322.874999999607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45322.916666666271</v>
      </c>
      <c r="C167" s="52">
        <f t="shared" si="8"/>
        <v>6.9166666666666812</v>
      </c>
      <c r="D167" s="88">
        <f>Table110[[#This Row],[Fecha]]</f>
        <v>45322.916666666271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45322.958333332936</v>
      </c>
      <c r="C168" s="52">
        <f t="shared" si="8"/>
        <v>6.9583333333333481</v>
      </c>
      <c r="D168" s="88">
        <f>Table110[[#This Row],[Fecha]]</f>
        <v>45322.958333332936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45322.9999999996</v>
      </c>
      <c r="C169" s="52">
        <f t="shared" si="8"/>
        <v>7.0000000000000151</v>
      </c>
      <c r="D169" s="88">
        <f>Table110[[#This Row],[Fecha]]</f>
        <v>45322.9999999996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45323.041666666264</v>
      </c>
      <c r="C170" s="52">
        <f t="shared" si="8"/>
        <v>7.0416666666666821</v>
      </c>
      <c r="D170" s="88">
        <f>Table110[[#This Row],[Fecha]]</f>
        <v>45323.041666666264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45323.083333332928</v>
      </c>
      <c r="C171" s="52">
        <f t="shared" si="8"/>
        <v>7.083333333333349</v>
      </c>
      <c r="D171" s="88">
        <f>Table110[[#This Row],[Fecha]]</f>
        <v>45323.083333332928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45323.124999999593</v>
      </c>
      <c r="C172" s="52">
        <f t="shared" si="8"/>
        <v>7.125000000000016</v>
      </c>
      <c r="D172" s="88">
        <f>Table110[[#This Row],[Fecha]]</f>
        <v>45323.124999999593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45323.166666666257</v>
      </c>
      <c r="C173" s="52">
        <f t="shared" si="8"/>
        <v>7.1666666666666829</v>
      </c>
      <c r="D173" s="88">
        <f>Table110[[#This Row],[Fecha]]</f>
        <v>45323.166666666257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45323.208333332921</v>
      </c>
      <c r="C174" s="52">
        <f t="shared" si="8"/>
        <v>7.2083333333333499</v>
      </c>
      <c r="D174" s="88">
        <f>Table110[[#This Row],[Fecha]]</f>
        <v>45323.208333332921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45323.249999999585</v>
      </c>
      <c r="C175" s="52">
        <f t="shared" si="8"/>
        <v>7.2500000000000169</v>
      </c>
      <c r="D175" s="88">
        <f>Table110[[#This Row],[Fecha]]</f>
        <v>45323.249999999585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45323.29166666625</v>
      </c>
      <c r="C176" s="52">
        <f t="shared" si="8"/>
        <v>7.2916666666666838</v>
      </c>
      <c r="D176" s="88">
        <f>Table110[[#This Row],[Fecha]]</f>
        <v>45323.29166666625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45323.333333332914</v>
      </c>
      <c r="C177" s="52">
        <f t="shared" si="8"/>
        <v>7.3333333333333508</v>
      </c>
      <c r="D177" s="88">
        <f>Table110[[#This Row],[Fecha]]</f>
        <v>45323.333333332914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45323.374999999578</v>
      </c>
      <c r="C178" s="52">
        <f t="shared" si="8"/>
        <v>7.3750000000000178</v>
      </c>
      <c r="D178" s="88">
        <f>Table110[[#This Row],[Fecha]]</f>
        <v>45323.374999999578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45323.416666666242</v>
      </c>
      <c r="C179" s="52">
        <f t="shared" si="8"/>
        <v>7.4166666666666847</v>
      </c>
      <c r="D179" s="88">
        <f>Table110[[#This Row],[Fecha]]</f>
        <v>45323.416666666242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45323.458333332906</v>
      </c>
      <c r="C180" s="52">
        <f t="shared" si="8"/>
        <v>7.4583333333333517</v>
      </c>
      <c r="D180" s="88">
        <f>Table110[[#This Row],[Fecha]]</f>
        <v>45323.458333332906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45323.499999999571</v>
      </c>
      <c r="C181" s="52">
        <f t="shared" si="8"/>
        <v>7.5000000000000187</v>
      </c>
      <c r="D181" s="88">
        <f>Table110[[#This Row],[Fecha]]</f>
        <v>45323.499999999571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45323.541666666235</v>
      </c>
      <c r="C182" s="52">
        <f t="shared" si="8"/>
        <v>7.5416666666666856</v>
      </c>
      <c r="D182" s="88">
        <f>Table110[[#This Row],[Fecha]]</f>
        <v>45323.541666666235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45323.583333332899</v>
      </c>
      <c r="C183" s="52">
        <f t="shared" si="8"/>
        <v>7.5833333333333526</v>
      </c>
      <c r="D183" s="88">
        <f>Table110[[#This Row],[Fecha]]</f>
        <v>45323.583333332899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45323.624999999563</v>
      </c>
      <c r="C184" s="52">
        <f t="shared" si="8"/>
        <v>7.6250000000000195</v>
      </c>
      <c r="D184" s="88">
        <f>Table110[[#This Row],[Fecha]]</f>
        <v>45323.624999999563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45323.666666666228</v>
      </c>
      <c r="C185" s="52">
        <f t="shared" si="8"/>
        <v>7.6666666666666865</v>
      </c>
      <c r="D185" s="88">
        <f>Table110[[#This Row],[Fecha]]</f>
        <v>45323.666666666228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45323.708333332892</v>
      </c>
      <c r="C186" s="52">
        <f t="shared" si="8"/>
        <v>7.7083333333333535</v>
      </c>
      <c r="D186" s="88">
        <f>Table110[[#This Row],[Fecha]]</f>
        <v>45323.708333332892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45323.749999999556</v>
      </c>
      <c r="C187" s="52">
        <f t="shared" si="8"/>
        <v>7.7500000000000204</v>
      </c>
      <c r="D187" s="88">
        <f>Table110[[#This Row],[Fecha]]</f>
        <v>45323.749999999556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45323.79166666622</v>
      </c>
      <c r="C188" s="52">
        <f t="shared" si="8"/>
        <v>7.7916666666666874</v>
      </c>
      <c r="D188" s="88">
        <f>Table110[[#This Row],[Fecha]]</f>
        <v>45323.79166666622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45323.833333332885</v>
      </c>
      <c r="C189" s="52">
        <f t="shared" si="8"/>
        <v>7.8333333333333544</v>
      </c>
      <c r="D189" s="88">
        <f>Table110[[#This Row],[Fecha]]</f>
        <v>45323.833333332885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45323.874999999549</v>
      </c>
      <c r="C190" s="52">
        <f t="shared" si="8"/>
        <v>7.8750000000000213</v>
      </c>
      <c r="D190" s="88">
        <f>Table110[[#This Row],[Fecha]]</f>
        <v>45323.874999999549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45323.916666666213</v>
      </c>
      <c r="C191" s="52">
        <f t="shared" si="8"/>
        <v>7.9166666666666883</v>
      </c>
      <c r="D191" s="88">
        <f>Table110[[#This Row],[Fecha]]</f>
        <v>45323.916666666213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45323.958333332877</v>
      </c>
      <c r="C192" s="52">
        <f t="shared" si="8"/>
        <v>7.9583333333333552</v>
      </c>
      <c r="D192" s="88">
        <f>Table110[[#This Row],[Fecha]]</f>
        <v>45323.958333332877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45323.999999999542</v>
      </c>
      <c r="C193" s="52">
        <f t="shared" si="8"/>
        <v>8.0000000000000213</v>
      </c>
      <c r="D193" s="88">
        <f>Table110[[#This Row],[Fecha]]</f>
        <v>45323.999999999542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45324.041666666206</v>
      </c>
      <c r="C194" s="52">
        <f t="shared" si="8"/>
        <v>8.0416666666666874</v>
      </c>
      <c r="D194" s="88">
        <f>Table110[[#This Row],[Fecha]]</f>
        <v>45324.041666666206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45324.08333333287</v>
      </c>
      <c r="C195" s="52">
        <f t="shared" si="8"/>
        <v>8.0833333333333535</v>
      </c>
      <c r="D195" s="88">
        <f>Table110[[#This Row],[Fecha]]</f>
        <v>45324.08333333287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45324.124999999534</v>
      </c>
      <c r="C196" s="52">
        <f t="shared" si="8"/>
        <v>8.1250000000000195</v>
      </c>
      <c r="D196" s="88">
        <f>Table110[[#This Row],[Fecha]]</f>
        <v>45324.124999999534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45324.166666666199</v>
      </c>
      <c r="C197" s="52">
        <f t="shared" ref="C197:C228" si="11">C196+TIME(1,0,0)</f>
        <v>8.1666666666666856</v>
      </c>
      <c r="D197" s="88">
        <f>Table110[[#This Row],[Fecha]]</f>
        <v>45324.166666666199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45324.208333332863</v>
      </c>
      <c r="C198" s="52">
        <f t="shared" si="11"/>
        <v>8.2083333333333517</v>
      </c>
      <c r="D198" s="88">
        <f>Table110[[#This Row],[Fecha]]</f>
        <v>45324.208333332863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45324.249999999527</v>
      </c>
      <c r="C199" s="52">
        <f t="shared" si="11"/>
        <v>8.2500000000000178</v>
      </c>
      <c r="D199" s="88">
        <f>Table110[[#This Row],[Fecha]]</f>
        <v>45324.249999999527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45324.291666666191</v>
      </c>
      <c r="C200" s="52">
        <f t="shared" si="11"/>
        <v>8.2916666666666838</v>
      </c>
      <c r="D200" s="88">
        <f>Table110[[#This Row],[Fecha]]</f>
        <v>45324.291666666191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45324.333333332856</v>
      </c>
      <c r="C201" s="52">
        <f t="shared" si="11"/>
        <v>8.3333333333333499</v>
      </c>
      <c r="D201" s="88">
        <f>Table110[[#This Row],[Fecha]]</f>
        <v>45324.333333332856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45324.37499999952</v>
      </c>
      <c r="C202" s="52">
        <f t="shared" si="11"/>
        <v>8.375000000000016</v>
      </c>
      <c r="D202" s="88">
        <f>Table110[[#This Row],[Fecha]]</f>
        <v>45324.37499999952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45324.416666666184</v>
      </c>
      <c r="C203" s="52">
        <f t="shared" si="11"/>
        <v>8.4166666666666821</v>
      </c>
      <c r="D203" s="88">
        <f>Table110[[#This Row],[Fecha]]</f>
        <v>45324.416666666184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45324.458333332848</v>
      </c>
      <c r="C204" s="52">
        <f t="shared" si="11"/>
        <v>8.4583333333333481</v>
      </c>
      <c r="D204" s="88">
        <f>Table110[[#This Row],[Fecha]]</f>
        <v>45324.458333332848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45324.499999999513</v>
      </c>
      <c r="C205" s="52">
        <f t="shared" si="11"/>
        <v>8.5000000000000142</v>
      </c>
      <c r="D205" s="88">
        <f>Table110[[#This Row],[Fecha]]</f>
        <v>45324.499999999513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45324.541666666177</v>
      </c>
      <c r="C206" s="52">
        <f t="shared" si="11"/>
        <v>8.5416666666666803</v>
      </c>
      <c r="D206" s="88">
        <f>Table110[[#This Row],[Fecha]]</f>
        <v>45324.541666666177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45324.583333332841</v>
      </c>
      <c r="C207" s="52">
        <f t="shared" si="11"/>
        <v>8.5833333333333464</v>
      </c>
      <c r="D207" s="88">
        <f>Table110[[#This Row],[Fecha]]</f>
        <v>45324.583333332841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45324.624999999505</v>
      </c>
      <c r="C208" s="52">
        <f t="shared" si="11"/>
        <v>8.6250000000000124</v>
      </c>
      <c r="D208" s="88">
        <f>Table110[[#This Row],[Fecha]]</f>
        <v>45324.624999999505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45324.666666666169</v>
      </c>
      <c r="C209" s="52">
        <f t="shared" si="11"/>
        <v>8.6666666666666785</v>
      </c>
      <c r="D209" s="88">
        <f>Table110[[#This Row],[Fecha]]</f>
        <v>45324.666666666169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45324.708333332834</v>
      </c>
      <c r="C210" s="52">
        <f t="shared" si="11"/>
        <v>8.7083333333333446</v>
      </c>
      <c r="D210" s="88">
        <f>Table110[[#This Row],[Fecha]]</f>
        <v>45324.708333332834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45324.749999999498</v>
      </c>
      <c r="C211" s="52">
        <f t="shared" si="11"/>
        <v>8.7500000000000107</v>
      </c>
      <c r="D211" s="88">
        <f>Table110[[#This Row],[Fecha]]</f>
        <v>45324.749999999498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45324.791666666162</v>
      </c>
      <c r="C212" s="52">
        <f t="shared" si="11"/>
        <v>8.7916666666666767</v>
      </c>
      <c r="D212" s="88">
        <f>Table110[[#This Row],[Fecha]]</f>
        <v>45324.791666666162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45324.833333332826</v>
      </c>
      <c r="C213" s="52">
        <f t="shared" si="11"/>
        <v>8.8333333333333428</v>
      </c>
      <c r="D213" s="88">
        <f>Table110[[#This Row],[Fecha]]</f>
        <v>45324.833333332826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45324.874999999491</v>
      </c>
      <c r="C214" s="52">
        <f t="shared" si="11"/>
        <v>8.8750000000000089</v>
      </c>
      <c r="D214" s="88">
        <f>Table110[[#This Row],[Fecha]]</f>
        <v>45324.874999999491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45324.916666666155</v>
      </c>
      <c r="C215" s="52">
        <f t="shared" si="11"/>
        <v>8.916666666666675</v>
      </c>
      <c r="D215" s="88">
        <f>Table110[[#This Row],[Fecha]]</f>
        <v>45324.916666666155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45324.958333332819</v>
      </c>
      <c r="C216" s="52">
        <f t="shared" si="11"/>
        <v>8.958333333333341</v>
      </c>
      <c r="D216" s="88">
        <f>Table110[[#This Row],[Fecha]]</f>
        <v>45324.958333332819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45324.999999999483</v>
      </c>
      <c r="C217" s="52">
        <f t="shared" si="11"/>
        <v>9.0000000000000071</v>
      </c>
      <c r="D217" s="88">
        <f>Table110[[#This Row],[Fecha]]</f>
        <v>45324.999999999483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45325.041666666148</v>
      </c>
      <c r="C218" s="52">
        <f t="shared" si="11"/>
        <v>9.0416666666666732</v>
      </c>
      <c r="D218" s="88">
        <f>Table110[[#This Row],[Fecha]]</f>
        <v>45325.041666666148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45325.083333332812</v>
      </c>
      <c r="C219" s="52">
        <f t="shared" si="11"/>
        <v>9.0833333333333393</v>
      </c>
      <c r="D219" s="88">
        <f>Table110[[#This Row],[Fecha]]</f>
        <v>45325.083333332812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45325.124999999476</v>
      </c>
      <c r="C220" s="52">
        <f t="shared" si="11"/>
        <v>9.1250000000000053</v>
      </c>
      <c r="D220" s="88">
        <f>Table110[[#This Row],[Fecha]]</f>
        <v>45325.124999999476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45325.16666666614</v>
      </c>
      <c r="C221" s="52">
        <f t="shared" si="11"/>
        <v>9.1666666666666714</v>
      </c>
      <c r="D221" s="88">
        <f>Table110[[#This Row],[Fecha]]</f>
        <v>45325.16666666614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45325.208333332805</v>
      </c>
      <c r="C222" s="52">
        <f t="shared" si="11"/>
        <v>9.2083333333333375</v>
      </c>
      <c r="D222" s="88">
        <f>Table110[[#This Row],[Fecha]]</f>
        <v>45325.208333332805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45325.249999999469</v>
      </c>
      <c r="C223" s="52">
        <f t="shared" si="11"/>
        <v>9.2500000000000036</v>
      </c>
      <c r="D223" s="88">
        <f>Table110[[#This Row],[Fecha]]</f>
        <v>45325.249999999469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45325.291666666133</v>
      </c>
      <c r="C224" s="52">
        <f t="shared" si="11"/>
        <v>9.2916666666666696</v>
      </c>
      <c r="D224" s="88">
        <f>Table110[[#This Row],[Fecha]]</f>
        <v>45325.291666666133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45325.333333332797</v>
      </c>
      <c r="C225" s="52">
        <f t="shared" si="11"/>
        <v>9.3333333333333357</v>
      </c>
      <c r="D225" s="88">
        <f>Table110[[#This Row],[Fecha]]</f>
        <v>45325.333333332797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45325.374999999462</v>
      </c>
      <c r="C226" s="52">
        <f t="shared" si="11"/>
        <v>9.3750000000000018</v>
      </c>
      <c r="D226" s="88">
        <f>Table110[[#This Row],[Fecha]]</f>
        <v>45325.374999999462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45325.416666666126</v>
      </c>
      <c r="C227" s="52">
        <f t="shared" si="11"/>
        <v>9.4166666666666679</v>
      </c>
      <c r="D227" s="88">
        <f>Table110[[#This Row],[Fecha]]</f>
        <v>45325.416666666126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45325.45833333279</v>
      </c>
      <c r="C228" s="52">
        <f t="shared" si="11"/>
        <v>9.4583333333333339</v>
      </c>
      <c r="D228" s="88">
        <f>Table110[[#This Row],[Fecha]]</f>
        <v>45325.45833333279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25 Jan - 03 Feb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45316.083333333336</v>
      </c>
      <c r="C3" s="52">
        <f>Table110[[#This Row],[Hora]]</f>
        <v>8.3333333333333329E-2</v>
      </c>
      <c r="D3" s="88">
        <f>Table14[[#This Row],[Fecha]]</f>
        <v>45316.083333333336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45316.125</v>
      </c>
      <c r="C4" s="52">
        <f>Table110[[#This Row],[Hora]]</f>
        <v>0.125</v>
      </c>
      <c r="D4" s="88">
        <f>Table14[[#This Row],[Fecha]]</f>
        <v>45316.125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45316.166666666664</v>
      </c>
      <c r="C5" s="52">
        <f>Table110[[#This Row],[Hora]]</f>
        <v>0.16666666666666666</v>
      </c>
      <c r="D5" s="88">
        <f>Table14[[#This Row],[Fecha]]</f>
        <v>45316.166666666664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45316.208333333328</v>
      </c>
      <c r="C6" s="52">
        <f>Table110[[#This Row],[Hora]]</f>
        <v>0.20833333333333331</v>
      </c>
      <c r="D6" s="88">
        <f>Table14[[#This Row],[Fecha]]</f>
        <v>45316.208333333328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45316.249999999993</v>
      </c>
      <c r="C7" s="52">
        <f>Table110[[#This Row],[Hora]]</f>
        <v>0.24999999999999997</v>
      </c>
      <c r="D7" s="88">
        <f>Table14[[#This Row],[Fecha]]</f>
        <v>45316.249999999993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45316.291666666657</v>
      </c>
      <c r="C8" s="52">
        <f>Table110[[#This Row],[Hora]]</f>
        <v>0.29166666666666663</v>
      </c>
      <c r="D8" s="88">
        <f>Table14[[#This Row],[Fecha]]</f>
        <v>45316.291666666657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45316.333333333321</v>
      </c>
      <c r="C9" s="52">
        <f>Table110[[#This Row],[Hora]]</f>
        <v>0.33333333333333331</v>
      </c>
      <c r="D9" s="88">
        <f>Table14[[#This Row],[Fecha]]</f>
        <v>45316.333333333321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45316.374999999985</v>
      </c>
      <c r="C10" s="52">
        <f>Table110[[#This Row],[Hora]]</f>
        <v>0.375</v>
      </c>
      <c r="D10" s="88">
        <f>Table14[[#This Row],[Fecha]]</f>
        <v>45316.374999999985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45316.41666666665</v>
      </c>
      <c r="C11" s="52">
        <f>Table110[[#This Row],[Hora]]</f>
        <v>0.41666666666666669</v>
      </c>
      <c r="D11" s="88">
        <f>Table14[[#This Row],[Fecha]]</f>
        <v>45316.41666666665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45316.458333333314</v>
      </c>
      <c r="C12" s="52">
        <f>Table110[[#This Row],[Hora]]</f>
        <v>0.45833333333333337</v>
      </c>
      <c r="D12" s="88">
        <f>Table14[[#This Row],[Fecha]]</f>
        <v>45316.458333333314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45316.499999999978</v>
      </c>
      <c r="C13" s="52">
        <f>Table110[[#This Row],[Hora]]</f>
        <v>0.5</v>
      </c>
      <c r="D13" s="88">
        <f>Table14[[#This Row],[Fecha]]</f>
        <v>45316.499999999978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45316.541666666642</v>
      </c>
      <c r="C14" s="52">
        <f>Table110[[#This Row],[Hora]]</f>
        <v>0.54166666666666663</v>
      </c>
      <c r="D14" s="88">
        <f>Table14[[#This Row],[Fecha]]</f>
        <v>45316.541666666642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45316.583333333307</v>
      </c>
      <c r="C15" s="52">
        <f>Table110[[#This Row],[Hora]]</f>
        <v>0.58333333333333326</v>
      </c>
      <c r="D15" s="88">
        <f>Table14[[#This Row],[Fecha]]</f>
        <v>45316.583333333307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45316.624999999971</v>
      </c>
      <c r="C16" s="52">
        <f>Table110[[#This Row],[Hora]]</f>
        <v>0.62499999999999989</v>
      </c>
      <c r="D16" s="88">
        <f>Table14[[#This Row],[Fecha]]</f>
        <v>45316.624999999971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45316.666666666635</v>
      </c>
      <c r="C17" s="52">
        <f>Table110[[#This Row],[Hora]]</f>
        <v>0.66666666666666652</v>
      </c>
      <c r="D17" s="88">
        <f>Table14[[#This Row],[Fecha]]</f>
        <v>45316.666666666635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45316.708333333299</v>
      </c>
      <c r="C18" s="52">
        <f>Table110[[#This Row],[Hora]]</f>
        <v>0.70833333333333315</v>
      </c>
      <c r="D18" s="88">
        <f>Table14[[#This Row],[Fecha]]</f>
        <v>45316.708333333299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45316.749999999964</v>
      </c>
      <c r="C19" s="52">
        <f>Table110[[#This Row],[Hora]]</f>
        <v>0.74999999999999978</v>
      </c>
      <c r="D19" s="88">
        <f>Table14[[#This Row],[Fecha]]</f>
        <v>45316.749999999964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45316.791666666628</v>
      </c>
      <c r="C20" s="52">
        <f>Table110[[#This Row],[Hora]]</f>
        <v>0.79166666666666641</v>
      </c>
      <c r="D20" s="88">
        <f>Table14[[#This Row],[Fecha]]</f>
        <v>45316.791666666628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45316.833333333292</v>
      </c>
      <c r="C21" s="52">
        <f>Table110[[#This Row],[Hora]]</f>
        <v>0.83333333333333304</v>
      </c>
      <c r="D21" s="88">
        <f>Table14[[#This Row],[Fecha]]</f>
        <v>45316.833333333292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45316.874999999956</v>
      </c>
      <c r="C22" s="52">
        <f>Table110[[#This Row],[Hora]]</f>
        <v>0.87499999999999967</v>
      </c>
      <c r="D22" s="88">
        <f>Table14[[#This Row],[Fecha]]</f>
        <v>45316.874999999956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45316.916666666621</v>
      </c>
      <c r="C23" s="52">
        <f>Table110[[#This Row],[Hora]]</f>
        <v>0.9166666666666663</v>
      </c>
      <c r="D23" s="88">
        <f>Table14[[#This Row],[Fecha]]</f>
        <v>45316.916666666621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45316.958333333285</v>
      </c>
      <c r="C24" s="52">
        <f>Table110[[#This Row],[Hora]]</f>
        <v>0.95833333333333293</v>
      </c>
      <c r="D24" s="88">
        <f>Table14[[#This Row],[Fecha]]</f>
        <v>45316.958333333285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45316.999999999949</v>
      </c>
      <c r="C25" s="52">
        <f>Table110[[#This Row],[Hora]]</f>
        <v>0.99999999999999956</v>
      </c>
      <c r="D25" s="88">
        <f>Table14[[#This Row],[Fecha]]</f>
        <v>45316.999999999949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45317.041666666613</v>
      </c>
      <c r="C26" s="52">
        <f>Table110[[#This Row],[Hora]]</f>
        <v>1.0416666666666663</v>
      </c>
      <c r="D26" s="88">
        <f>Table14[[#This Row],[Fecha]]</f>
        <v>45317.041666666613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45317.083333333278</v>
      </c>
      <c r="C27" s="52">
        <f>Table110[[#This Row],[Hora]]</f>
        <v>1.083333333333333</v>
      </c>
      <c r="D27" s="88">
        <f>Table14[[#This Row],[Fecha]]</f>
        <v>45317.083333333278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45317.124999999942</v>
      </c>
      <c r="C28" s="52">
        <f>Table110[[#This Row],[Hora]]</f>
        <v>1.1249999999999998</v>
      </c>
      <c r="D28" s="88">
        <f>Table14[[#This Row],[Fecha]]</f>
        <v>45317.124999999942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45317.166666666606</v>
      </c>
      <c r="C29" s="52">
        <f>Table110[[#This Row],[Hora]]</f>
        <v>1.1666666666666665</v>
      </c>
      <c r="D29" s="88">
        <f>Table14[[#This Row],[Fecha]]</f>
        <v>45317.166666666606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45317.20833333327</v>
      </c>
      <c r="C30" s="52">
        <f>Table110[[#This Row],[Hora]]</f>
        <v>1.2083333333333333</v>
      </c>
      <c r="D30" s="88">
        <f>Table14[[#This Row],[Fecha]]</f>
        <v>45317.20833333327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45317.249999999935</v>
      </c>
      <c r="C31" s="52">
        <f>Table110[[#This Row],[Hora]]</f>
        <v>1.25</v>
      </c>
      <c r="D31" s="88">
        <f>Table14[[#This Row],[Fecha]]</f>
        <v>45317.249999999935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45317.291666666599</v>
      </c>
      <c r="C32" s="52">
        <f>Table110[[#This Row],[Hora]]</f>
        <v>1.2916666666666667</v>
      </c>
      <c r="D32" s="88">
        <f>Table14[[#This Row],[Fecha]]</f>
        <v>45317.291666666599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45317.333333333263</v>
      </c>
      <c r="C33" s="52">
        <f>Table110[[#This Row],[Hora]]</f>
        <v>1.3333333333333335</v>
      </c>
      <c r="D33" s="88">
        <f>Table14[[#This Row],[Fecha]]</f>
        <v>45317.333333333263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45317.374999999927</v>
      </c>
      <c r="C34" s="52">
        <f>Table110[[#This Row],[Hora]]</f>
        <v>1.3750000000000002</v>
      </c>
      <c r="D34" s="88">
        <f>Table14[[#This Row],[Fecha]]</f>
        <v>45317.374999999927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45317.416666666591</v>
      </c>
      <c r="C35" s="52">
        <f>Table110[[#This Row],[Hora]]</f>
        <v>1.416666666666667</v>
      </c>
      <c r="D35" s="88">
        <f>Table14[[#This Row],[Fecha]]</f>
        <v>45317.416666666591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45317.458333333256</v>
      </c>
      <c r="C36" s="52">
        <f>Table110[[#This Row],[Hora]]</f>
        <v>1.4583333333333337</v>
      </c>
      <c r="D36" s="88">
        <f>Table14[[#This Row],[Fecha]]</f>
        <v>45317.458333333256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45317.49999999992</v>
      </c>
      <c r="C37" s="52">
        <f>Table110[[#This Row],[Hora]]</f>
        <v>1.5000000000000004</v>
      </c>
      <c r="D37" s="88">
        <f>Table14[[#This Row],[Fecha]]</f>
        <v>45317.49999999992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45317.541666666584</v>
      </c>
      <c r="C38" s="52">
        <f>Table110[[#This Row],[Hora]]</f>
        <v>1.5416666666666672</v>
      </c>
      <c r="D38" s="88">
        <f>Table14[[#This Row],[Fecha]]</f>
        <v>45317.541666666584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45317.583333333248</v>
      </c>
      <c r="C39" s="52">
        <f>Table110[[#This Row],[Hora]]</f>
        <v>1.5833333333333339</v>
      </c>
      <c r="D39" s="88">
        <f>Table14[[#This Row],[Fecha]]</f>
        <v>45317.583333333248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45317.624999999913</v>
      </c>
      <c r="C40" s="52">
        <f>Table110[[#This Row],[Hora]]</f>
        <v>1.6250000000000007</v>
      </c>
      <c r="D40" s="88">
        <f>Table14[[#This Row],[Fecha]]</f>
        <v>45317.624999999913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45317.666666666577</v>
      </c>
      <c r="C41" s="52">
        <f>Table110[[#This Row],[Hora]]</f>
        <v>1.6666666666666674</v>
      </c>
      <c r="D41" s="88">
        <f>Table14[[#This Row],[Fecha]]</f>
        <v>45317.666666666577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45317.708333333241</v>
      </c>
      <c r="C42" s="52">
        <f>Table110[[#This Row],[Hora]]</f>
        <v>1.7083333333333341</v>
      </c>
      <c r="D42" s="88">
        <f>Table14[[#This Row],[Fecha]]</f>
        <v>45317.708333333241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45317.749999999905</v>
      </c>
      <c r="C43" s="52">
        <f>Table110[[#This Row],[Hora]]</f>
        <v>1.7500000000000009</v>
      </c>
      <c r="D43" s="88">
        <f>Table14[[#This Row],[Fecha]]</f>
        <v>45317.749999999905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45317.79166666657</v>
      </c>
      <c r="C44" s="52">
        <f>Table110[[#This Row],[Hora]]</f>
        <v>1.7916666666666676</v>
      </c>
      <c r="D44" s="88">
        <f>Table14[[#This Row],[Fecha]]</f>
        <v>45317.79166666657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45317.833333333234</v>
      </c>
      <c r="C45" s="52">
        <f>Table110[[#This Row],[Hora]]</f>
        <v>1.8333333333333344</v>
      </c>
      <c r="D45" s="88">
        <f>Table14[[#This Row],[Fecha]]</f>
        <v>45317.833333333234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45317.874999999898</v>
      </c>
      <c r="C46" s="52">
        <f>Table110[[#This Row],[Hora]]</f>
        <v>1.8750000000000011</v>
      </c>
      <c r="D46" s="88">
        <f>Table14[[#This Row],[Fecha]]</f>
        <v>45317.874999999898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45317.916666666562</v>
      </c>
      <c r="C47" s="52">
        <f>Table110[[#This Row],[Hora]]</f>
        <v>1.9166666666666679</v>
      </c>
      <c r="D47" s="88">
        <f>Table14[[#This Row],[Fecha]]</f>
        <v>45317.916666666562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45317.958333333227</v>
      </c>
      <c r="C48" s="52">
        <f>Table110[[#This Row],[Hora]]</f>
        <v>1.9583333333333346</v>
      </c>
      <c r="D48" s="88">
        <f>Table14[[#This Row],[Fecha]]</f>
        <v>45317.958333333227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45317.999999999891</v>
      </c>
      <c r="C49" s="52">
        <f>Table110[[#This Row],[Hora]]</f>
        <v>2.0000000000000013</v>
      </c>
      <c r="D49" s="88">
        <f>Table14[[#This Row],[Fecha]]</f>
        <v>45317.999999999891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45318.041666666555</v>
      </c>
      <c r="C50" s="52">
        <f>Table110[[#This Row],[Hora]]</f>
        <v>2.0416666666666679</v>
      </c>
      <c r="D50" s="88">
        <f>Table14[[#This Row],[Fecha]]</f>
        <v>45318.041666666555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45318.083333333219</v>
      </c>
      <c r="C51" s="52">
        <f>Table110[[#This Row],[Hora]]</f>
        <v>2.0833333333333344</v>
      </c>
      <c r="D51" s="88">
        <f>Table14[[#This Row],[Fecha]]</f>
        <v>45318.083333333219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45318.124999999884</v>
      </c>
      <c r="C52" s="52">
        <f>Table110[[#This Row],[Hora]]</f>
        <v>2.1250000000000009</v>
      </c>
      <c r="D52" s="88">
        <f>Table14[[#This Row],[Fecha]]</f>
        <v>45318.124999999884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45318.166666666548</v>
      </c>
      <c r="C53" s="52">
        <f>Table110[[#This Row],[Hora]]</f>
        <v>2.1666666666666674</v>
      </c>
      <c r="D53" s="88">
        <f>Table14[[#This Row],[Fecha]]</f>
        <v>45318.166666666548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45318.208333333212</v>
      </c>
      <c r="C54" s="52">
        <f>Table110[[#This Row],[Hora]]</f>
        <v>2.2083333333333339</v>
      </c>
      <c r="D54" s="88">
        <f>Table14[[#This Row],[Fecha]]</f>
        <v>45318.208333333212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45318.249999999876</v>
      </c>
      <c r="C55" s="52">
        <f>Table110[[#This Row],[Hora]]</f>
        <v>2.2500000000000004</v>
      </c>
      <c r="D55" s="88">
        <f>Table14[[#This Row],[Fecha]]</f>
        <v>45318.249999999876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45318.291666666541</v>
      </c>
      <c r="C56" s="52">
        <f>Table110[[#This Row],[Hora]]</f>
        <v>2.291666666666667</v>
      </c>
      <c r="D56" s="88">
        <f>Table14[[#This Row],[Fecha]]</f>
        <v>45318.291666666541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45318.333333333205</v>
      </c>
      <c r="C57" s="52">
        <f>Table110[[#This Row],[Hora]]</f>
        <v>2.3333333333333335</v>
      </c>
      <c r="D57" s="88">
        <f>Table14[[#This Row],[Fecha]]</f>
        <v>45318.333333333205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45318.374999999869</v>
      </c>
      <c r="C58" s="52">
        <f>Table110[[#This Row],[Hora]]</f>
        <v>2.375</v>
      </c>
      <c r="D58" s="88">
        <f>Table14[[#This Row],[Fecha]]</f>
        <v>45318.374999999869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45318.416666666533</v>
      </c>
      <c r="C59" s="52">
        <f>Table110[[#This Row],[Hora]]</f>
        <v>2.4166666666666665</v>
      </c>
      <c r="D59" s="88">
        <f>Table14[[#This Row],[Fecha]]</f>
        <v>45318.416666666533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45318.458333333198</v>
      </c>
      <c r="C60" s="52">
        <f>Table110[[#This Row],[Hora]]</f>
        <v>2.458333333333333</v>
      </c>
      <c r="D60" s="88">
        <f>Table14[[#This Row],[Fecha]]</f>
        <v>45318.458333333198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45318.499999999862</v>
      </c>
      <c r="C61" s="52">
        <f>Table110[[#This Row],[Hora]]</f>
        <v>2.4999999999999996</v>
      </c>
      <c r="D61" s="88">
        <f>Table14[[#This Row],[Fecha]]</f>
        <v>45318.499999999862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45318.541666666526</v>
      </c>
      <c r="C62" s="52">
        <f>Table110[[#This Row],[Hora]]</f>
        <v>2.5416666666666661</v>
      </c>
      <c r="D62" s="88">
        <f>Table14[[#This Row],[Fecha]]</f>
        <v>45318.541666666526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45318.58333333319</v>
      </c>
      <c r="C63" s="52">
        <f>Table110[[#This Row],[Hora]]</f>
        <v>2.5833333333333326</v>
      </c>
      <c r="D63" s="88">
        <f>Table14[[#This Row],[Fecha]]</f>
        <v>45318.58333333319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45318.624999999854</v>
      </c>
      <c r="C64" s="52">
        <f>Table110[[#This Row],[Hora]]</f>
        <v>2.6249999999999991</v>
      </c>
      <c r="D64" s="88">
        <f>Table14[[#This Row],[Fecha]]</f>
        <v>45318.624999999854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45318.666666666519</v>
      </c>
      <c r="C65" s="52">
        <f>Table110[[#This Row],[Hora]]</f>
        <v>2.6666666666666656</v>
      </c>
      <c r="D65" s="88">
        <f>Table14[[#This Row],[Fecha]]</f>
        <v>45318.666666666519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45318.708333333183</v>
      </c>
      <c r="C66" s="52">
        <f>Table110[[#This Row],[Hora]]</f>
        <v>2.7083333333333321</v>
      </c>
      <c r="D66" s="88">
        <f>Table14[[#This Row],[Fecha]]</f>
        <v>45318.708333333183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45318.749999999847</v>
      </c>
      <c r="C67" s="52">
        <f>Table110[[#This Row],[Hora]]</f>
        <v>2.7499999999999987</v>
      </c>
      <c r="D67" s="88">
        <f>Table14[[#This Row],[Fecha]]</f>
        <v>45318.749999999847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45318.791666666511</v>
      </c>
      <c r="C68" s="52">
        <f>Table110[[#This Row],[Hora]]</f>
        <v>2.7916666666666652</v>
      </c>
      <c r="D68" s="88">
        <f>Table14[[#This Row],[Fecha]]</f>
        <v>45318.791666666511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45318.833333333176</v>
      </c>
      <c r="C69" s="52">
        <f>Table110[[#This Row],[Hora]]</f>
        <v>2.8333333333333317</v>
      </c>
      <c r="D69" s="88">
        <f>Table14[[#This Row],[Fecha]]</f>
        <v>45318.833333333176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45318.87499999984</v>
      </c>
      <c r="C70" s="52">
        <f>Table110[[#This Row],[Hora]]</f>
        <v>2.8749999999999982</v>
      </c>
      <c r="D70" s="88">
        <f>Table14[[#This Row],[Fecha]]</f>
        <v>45318.87499999984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45318.916666666504</v>
      </c>
      <c r="C71" s="52">
        <f>Table110[[#This Row],[Hora]]</f>
        <v>2.9166666666666647</v>
      </c>
      <c r="D71" s="88">
        <f>Table14[[#This Row],[Fecha]]</f>
        <v>45318.916666666504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45318.958333333168</v>
      </c>
      <c r="C72" s="52">
        <f>Table110[[#This Row],[Hora]]</f>
        <v>2.9583333333333313</v>
      </c>
      <c r="D72" s="88">
        <f>Table14[[#This Row],[Fecha]]</f>
        <v>45318.958333333168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45318.999999999833</v>
      </c>
      <c r="C73" s="52">
        <f>Table110[[#This Row],[Hora]]</f>
        <v>2.9999999999999978</v>
      </c>
      <c r="D73" s="88">
        <f>Table14[[#This Row],[Fecha]]</f>
        <v>45318.999999999833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45319.041666666497</v>
      </c>
      <c r="C74" s="52">
        <f>Table110[[#This Row],[Hora]]</f>
        <v>3.0416666666666643</v>
      </c>
      <c r="D74" s="88">
        <f>Table14[[#This Row],[Fecha]]</f>
        <v>45319.041666666497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45319.083333333161</v>
      </c>
      <c r="C75" s="52">
        <f>Table110[[#This Row],[Hora]]</f>
        <v>3.0833333333333308</v>
      </c>
      <c r="D75" s="88">
        <f>Table14[[#This Row],[Fecha]]</f>
        <v>45319.083333333161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45319.124999999825</v>
      </c>
      <c r="C76" s="52">
        <f>Table110[[#This Row],[Hora]]</f>
        <v>3.1249999999999973</v>
      </c>
      <c r="D76" s="88">
        <f>Table14[[#This Row],[Fecha]]</f>
        <v>45319.124999999825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45319.16666666649</v>
      </c>
      <c r="C77" s="52">
        <f>Table110[[#This Row],[Hora]]</f>
        <v>3.1666666666666639</v>
      </c>
      <c r="D77" s="88">
        <f>Table14[[#This Row],[Fecha]]</f>
        <v>45319.16666666649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45319.208333333154</v>
      </c>
      <c r="C78" s="52">
        <f>Table110[[#This Row],[Hora]]</f>
        <v>3.2083333333333304</v>
      </c>
      <c r="D78" s="88">
        <f>Table14[[#This Row],[Fecha]]</f>
        <v>45319.208333333154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45319.249999999818</v>
      </c>
      <c r="C79" s="52">
        <f>Table110[[#This Row],[Hora]]</f>
        <v>3.2499999999999969</v>
      </c>
      <c r="D79" s="88">
        <f>Table14[[#This Row],[Fecha]]</f>
        <v>45319.249999999818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45319.291666666482</v>
      </c>
      <c r="C80" s="52">
        <f>Table110[[#This Row],[Hora]]</f>
        <v>3.2916666666666634</v>
      </c>
      <c r="D80" s="88">
        <f>Table14[[#This Row],[Fecha]]</f>
        <v>45319.291666666482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45319.333333333147</v>
      </c>
      <c r="C81" s="52">
        <f>Table110[[#This Row],[Hora]]</f>
        <v>3.3333333333333299</v>
      </c>
      <c r="D81" s="88">
        <f>Table14[[#This Row],[Fecha]]</f>
        <v>45319.333333333147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45319.374999999811</v>
      </c>
      <c r="C82" s="52">
        <f>Table110[[#This Row],[Hora]]</f>
        <v>3.3749999999999964</v>
      </c>
      <c r="D82" s="88">
        <f>Table14[[#This Row],[Fecha]]</f>
        <v>45319.374999999811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45319.416666666475</v>
      </c>
      <c r="C83" s="52">
        <f>Table110[[#This Row],[Hora]]</f>
        <v>3.416666666666663</v>
      </c>
      <c r="D83" s="88">
        <f>Table14[[#This Row],[Fecha]]</f>
        <v>45319.416666666475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45319.458333333139</v>
      </c>
      <c r="C84" s="52">
        <f>Table110[[#This Row],[Hora]]</f>
        <v>3.4583333333333295</v>
      </c>
      <c r="D84" s="88">
        <f>Table14[[#This Row],[Fecha]]</f>
        <v>45319.458333333139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45319.499999999804</v>
      </c>
      <c r="C85" s="52">
        <f>Table110[[#This Row],[Hora]]</f>
        <v>3.499999999999996</v>
      </c>
      <c r="D85" s="88">
        <f>Table14[[#This Row],[Fecha]]</f>
        <v>45319.499999999804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45319.541666666468</v>
      </c>
      <c r="C86" s="52">
        <f>Table110[[#This Row],[Hora]]</f>
        <v>3.5416666666666625</v>
      </c>
      <c r="D86" s="88">
        <f>Table14[[#This Row],[Fecha]]</f>
        <v>45319.541666666468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45319.583333333132</v>
      </c>
      <c r="C87" s="52">
        <f>Table110[[#This Row],[Hora]]</f>
        <v>3.583333333333329</v>
      </c>
      <c r="D87" s="88">
        <f>Table14[[#This Row],[Fecha]]</f>
        <v>45319.583333333132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45319.624999999796</v>
      </c>
      <c r="C88" s="52">
        <f>Table110[[#This Row],[Hora]]</f>
        <v>3.6249999999999956</v>
      </c>
      <c r="D88" s="88">
        <f>Table14[[#This Row],[Fecha]]</f>
        <v>45319.624999999796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45319.666666666461</v>
      </c>
      <c r="C89" s="52">
        <f>Table110[[#This Row],[Hora]]</f>
        <v>3.6666666666666621</v>
      </c>
      <c r="D89" s="88">
        <f>Table14[[#This Row],[Fecha]]</f>
        <v>45319.666666666461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45319.708333333125</v>
      </c>
      <c r="C90" s="52">
        <f>Table110[[#This Row],[Hora]]</f>
        <v>3.7083333333333286</v>
      </c>
      <c r="D90" s="88">
        <f>Table14[[#This Row],[Fecha]]</f>
        <v>45319.708333333125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45319.749999999789</v>
      </c>
      <c r="C91" s="52">
        <f>Table110[[#This Row],[Hora]]</f>
        <v>3.7499999999999951</v>
      </c>
      <c r="D91" s="88">
        <f>Table14[[#This Row],[Fecha]]</f>
        <v>45319.749999999789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45319.791666666453</v>
      </c>
      <c r="C92" s="52">
        <f>Table110[[#This Row],[Hora]]</f>
        <v>3.7916666666666616</v>
      </c>
      <c r="D92" s="88">
        <f>Table14[[#This Row],[Fecha]]</f>
        <v>45319.791666666453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45319.833333333117</v>
      </c>
      <c r="C93" s="52">
        <f>Table110[[#This Row],[Hora]]</f>
        <v>3.8333333333333282</v>
      </c>
      <c r="D93" s="88">
        <f>Table14[[#This Row],[Fecha]]</f>
        <v>45319.833333333117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45319.874999999782</v>
      </c>
      <c r="C94" s="52">
        <f>Table110[[#This Row],[Hora]]</f>
        <v>3.8749999999999947</v>
      </c>
      <c r="D94" s="88">
        <f>Table14[[#This Row],[Fecha]]</f>
        <v>45319.874999999782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45319.916666666446</v>
      </c>
      <c r="C95" s="52">
        <f>Table110[[#This Row],[Hora]]</f>
        <v>3.9166666666666612</v>
      </c>
      <c r="D95" s="88">
        <f>Table14[[#This Row],[Fecha]]</f>
        <v>45319.916666666446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45319.95833333311</v>
      </c>
      <c r="C96" s="52">
        <f>Table110[[#This Row],[Hora]]</f>
        <v>3.9583333333333277</v>
      </c>
      <c r="D96" s="88">
        <f>Table14[[#This Row],[Fecha]]</f>
        <v>45319.95833333311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45319.999999999774</v>
      </c>
      <c r="C97" s="52">
        <f>Table110[[#This Row],[Hora]]</f>
        <v>3.9999999999999942</v>
      </c>
      <c r="D97" s="88">
        <f>Table14[[#This Row],[Fecha]]</f>
        <v>45319.999999999774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45320.041666666439</v>
      </c>
      <c r="C98" s="52">
        <f>Table110[[#This Row],[Hora]]</f>
        <v>4.0416666666666607</v>
      </c>
      <c r="D98" s="88">
        <f>Table14[[#This Row],[Fecha]]</f>
        <v>45320.041666666439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45320.083333333103</v>
      </c>
      <c r="C99" s="52">
        <f>Table110[[#This Row],[Hora]]</f>
        <v>4.0833333333333277</v>
      </c>
      <c r="D99" s="88">
        <f>Table14[[#This Row],[Fecha]]</f>
        <v>45320.083333333103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45320.124999999767</v>
      </c>
      <c r="C100" s="52">
        <f>Table110[[#This Row],[Hora]]</f>
        <v>4.1249999999999947</v>
      </c>
      <c r="D100" s="88">
        <f>Table14[[#This Row],[Fecha]]</f>
        <v>45320.124999999767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45320.166666666431</v>
      </c>
      <c r="C101" s="52">
        <f>Table110[[#This Row],[Hora]]</f>
        <v>4.1666666666666616</v>
      </c>
      <c r="D101" s="88">
        <f>Table14[[#This Row],[Fecha]]</f>
        <v>45320.166666666431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45320.208333333096</v>
      </c>
      <c r="C102" s="52">
        <f>Table110[[#This Row],[Hora]]</f>
        <v>4.2083333333333286</v>
      </c>
      <c r="D102" s="88">
        <f>Table14[[#This Row],[Fecha]]</f>
        <v>45320.208333333096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45320.24999999976</v>
      </c>
      <c r="C103" s="52">
        <f>Table110[[#This Row],[Hora]]</f>
        <v>4.2499999999999956</v>
      </c>
      <c r="D103" s="88">
        <f>Table14[[#This Row],[Fecha]]</f>
        <v>45320.24999999976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45320.291666666424</v>
      </c>
      <c r="C104" s="52">
        <f>Table110[[#This Row],[Hora]]</f>
        <v>4.2916666666666625</v>
      </c>
      <c r="D104" s="88">
        <f>Table14[[#This Row],[Fecha]]</f>
        <v>45320.291666666424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45320.333333333088</v>
      </c>
      <c r="C105" s="52">
        <f>Table110[[#This Row],[Hora]]</f>
        <v>4.3333333333333295</v>
      </c>
      <c r="D105" s="88">
        <f>Table14[[#This Row],[Fecha]]</f>
        <v>45320.333333333088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45320.374999999753</v>
      </c>
      <c r="C106" s="52">
        <f>Table110[[#This Row],[Hora]]</f>
        <v>4.3749999999999964</v>
      </c>
      <c r="D106" s="88">
        <f>Table14[[#This Row],[Fecha]]</f>
        <v>45320.374999999753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45320.416666666417</v>
      </c>
      <c r="C107" s="52">
        <f>Table110[[#This Row],[Hora]]</f>
        <v>4.4166666666666634</v>
      </c>
      <c r="D107" s="88">
        <f>Table14[[#This Row],[Fecha]]</f>
        <v>45320.416666666417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45320.458333333081</v>
      </c>
      <c r="C108" s="52">
        <f>Table110[[#This Row],[Hora]]</f>
        <v>4.4583333333333304</v>
      </c>
      <c r="D108" s="88">
        <f>Table14[[#This Row],[Fecha]]</f>
        <v>45320.458333333081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45320.499999999745</v>
      </c>
      <c r="C109" s="52">
        <f>Table110[[#This Row],[Hora]]</f>
        <v>4.4999999999999973</v>
      </c>
      <c r="D109" s="88">
        <f>Table14[[#This Row],[Fecha]]</f>
        <v>45320.499999999745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45320.54166666641</v>
      </c>
      <c r="C110" s="52">
        <f>Table110[[#This Row],[Hora]]</f>
        <v>4.5416666666666643</v>
      </c>
      <c r="D110" s="88">
        <f>Table14[[#This Row],[Fecha]]</f>
        <v>45320.54166666641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45320.583333333074</v>
      </c>
      <c r="C111" s="52">
        <f>Table110[[#This Row],[Hora]]</f>
        <v>4.5833333333333313</v>
      </c>
      <c r="D111" s="88">
        <f>Table14[[#This Row],[Fecha]]</f>
        <v>45320.583333333074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45320.624999999738</v>
      </c>
      <c r="C112" s="52">
        <f>Table110[[#This Row],[Hora]]</f>
        <v>4.6249999999999982</v>
      </c>
      <c r="D112" s="88">
        <f>Table14[[#This Row],[Fecha]]</f>
        <v>45320.624999999738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45320.666666666402</v>
      </c>
      <c r="C113" s="52">
        <f>Table110[[#This Row],[Hora]]</f>
        <v>4.6666666666666652</v>
      </c>
      <c r="D113" s="88">
        <f>Table14[[#This Row],[Fecha]]</f>
        <v>45320.666666666402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45320.708333333067</v>
      </c>
      <c r="C114" s="52">
        <f>Table110[[#This Row],[Hora]]</f>
        <v>4.7083333333333321</v>
      </c>
      <c r="D114" s="88">
        <f>Table14[[#This Row],[Fecha]]</f>
        <v>45320.708333333067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45320.749999999731</v>
      </c>
      <c r="C115" s="52">
        <f>Table110[[#This Row],[Hora]]</f>
        <v>4.7499999999999991</v>
      </c>
      <c r="D115" s="88">
        <f>Table14[[#This Row],[Fecha]]</f>
        <v>45320.749999999731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45320.791666666395</v>
      </c>
      <c r="C116" s="52">
        <f>Table110[[#This Row],[Hora]]</f>
        <v>4.7916666666666661</v>
      </c>
      <c r="D116" s="88">
        <f>Table14[[#This Row],[Fecha]]</f>
        <v>45320.791666666395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45320.833333333059</v>
      </c>
      <c r="C117" s="52">
        <f>Table110[[#This Row],[Hora]]</f>
        <v>4.833333333333333</v>
      </c>
      <c r="D117" s="88">
        <f>Table14[[#This Row],[Fecha]]</f>
        <v>45320.833333333059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45320.874999999724</v>
      </c>
      <c r="C118" s="52">
        <f>Table110[[#This Row],[Hora]]</f>
        <v>4.875</v>
      </c>
      <c r="D118" s="88">
        <f>Table14[[#This Row],[Fecha]]</f>
        <v>45320.874999999724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45320.916666666388</v>
      </c>
      <c r="C119" s="52">
        <f>Table110[[#This Row],[Hora]]</f>
        <v>4.916666666666667</v>
      </c>
      <c r="D119" s="88">
        <f>Table14[[#This Row],[Fecha]]</f>
        <v>45320.916666666388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45320.958333333052</v>
      </c>
      <c r="C120" s="52">
        <f>Table110[[#This Row],[Hora]]</f>
        <v>4.9583333333333339</v>
      </c>
      <c r="D120" s="88">
        <f>Table14[[#This Row],[Fecha]]</f>
        <v>45320.958333333052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45320.999999999716</v>
      </c>
      <c r="C121" s="52">
        <f>Table110[[#This Row],[Hora]]</f>
        <v>5.0000000000000009</v>
      </c>
      <c r="D121" s="88">
        <f>Table14[[#This Row],[Fecha]]</f>
        <v>45320.999999999716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45321.04166666638</v>
      </c>
      <c r="C122" s="52">
        <f>Table110[[#This Row],[Hora]]</f>
        <v>5.0416666666666679</v>
      </c>
      <c r="D122" s="88">
        <f>Table14[[#This Row],[Fecha]]</f>
        <v>45321.04166666638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45321.083333333045</v>
      </c>
      <c r="C123" s="52">
        <f>Table110[[#This Row],[Hora]]</f>
        <v>5.0833333333333348</v>
      </c>
      <c r="D123" s="88">
        <f>Table14[[#This Row],[Fecha]]</f>
        <v>45321.083333333045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45321.124999999709</v>
      </c>
      <c r="C124" s="52">
        <f>Table110[[#This Row],[Hora]]</f>
        <v>5.1250000000000018</v>
      </c>
      <c r="D124" s="88">
        <f>Table14[[#This Row],[Fecha]]</f>
        <v>45321.124999999709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45321.166666666373</v>
      </c>
      <c r="C125" s="52">
        <f>Table110[[#This Row],[Hora]]</f>
        <v>5.1666666666666687</v>
      </c>
      <c r="D125" s="88">
        <f>Table14[[#This Row],[Fecha]]</f>
        <v>45321.166666666373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45321.208333333037</v>
      </c>
      <c r="C126" s="52">
        <f>Table110[[#This Row],[Hora]]</f>
        <v>5.2083333333333357</v>
      </c>
      <c r="D126" s="88">
        <f>Table14[[#This Row],[Fecha]]</f>
        <v>45321.208333333037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45321.249999999702</v>
      </c>
      <c r="C127" s="52">
        <f>Table110[[#This Row],[Hora]]</f>
        <v>5.2500000000000027</v>
      </c>
      <c r="D127" s="88">
        <f>Table14[[#This Row],[Fecha]]</f>
        <v>45321.249999999702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45321.291666666366</v>
      </c>
      <c r="C128" s="52">
        <f>Table110[[#This Row],[Hora]]</f>
        <v>5.2916666666666696</v>
      </c>
      <c r="D128" s="88">
        <f>Table14[[#This Row],[Fecha]]</f>
        <v>45321.291666666366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45321.33333333303</v>
      </c>
      <c r="C129" s="52">
        <f>Table110[[#This Row],[Hora]]</f>
        <v>5.3333333333333366</v>
      </c>
      <c r="D129" s="88">
        <f>Table14[[#This Row],[Fecha]]</f>
        <v>45321.33333333303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45321.374999999694</v>
      </c>
      <c r="C130" s="52">
        <f>Table110[[#This Row],[Hora]]</f>
        <v>5.3750000000000036</v>
      </c>
      <c r="D130" s="88">
        <f>Table14[[#This Row],[Fecha]]</f>
        <v>45321.374999999694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45321.416666666359</v>
      </c>
      <c r="C131" s="52">
        <f>Table110[[#This Row],[Hora]]</f>
        <v>5.4166666666666705</v>
      </c>
      <c r="D131" s="88">
        <f>Table14[[#This Row],[Fecha]]</f>
        <v>45321.416666666359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45321.458333333023</v>
      </c>
      <c r="C132" s="52">
        <f>Table110[[#This Row],[Hora]]</f>
        <v>5.4583333333333375</v>
      </c>
      <c r="D132" s="88">
        <f>Table14[[#This Row],[Fecha]]</f>
        <v>45321.458333333023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45321.499999999687</v>
      </c>
      <c r="C133" s="52">
        <f>Table110[[#This Row],[Hora]]</f>
        <v>5.5000000000000044</v>
      </c>
      <c r="D133" s="88">
        <f>Table14[[#This Row],[Fecha]]</f>
        <v>45321.499999999687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45321.541666666351</v>
      </c>
      <c r="C134" s="52">
        <f>Table110[[#This Row],[Hora]]</f>
        <v>5.5416666666666714</v>
      </c>
      <c r="D134" s="88">
        <f>Table14[[#This Row],[Fecha]]</f>
        <v>45321.541666666351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45321.583333333016</v>
      </c>
      <c r="C135" s="52">
        <f>Table110[[#This Row],[Hora]]</f>
        <v>5.5833333333333384</v>
      </c>
      <c r="D135" s="88">
        <f>Table14[[#This Row],[Fecha]]</f>
        <v>45321.583333333016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45321.62499999968</v>
      </c>
      <c r="C136" s="52">
        <f>Table110[[#This Row],[Hora]]</f>
        <v>5.6250000000000053</v>
      </c>
      <c r="D136" s="88">
        <f>Table14[[#This Row],[Fecha]]</f>
        <v>45321.62499999968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45321.666666666344</v>
      </c>
      <c r="C137" s="52">
        <f>Table110[[#This Row],[Hora]]</f>
        <v>5.6666666666666723</v>
      </c>
      <c r="D137" s="88">
        <f>Table14[[#This Row],[Fecha]]</f>
        <v>45321.666666666344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45321.708333333008</v>
      </c>
      <c r="C138" s="52">
        <f>Table110[[#This Row],[Hora]]</f>
        <v>5.7083333333333393</v>
      </c>
      <c r="D138" s="88">
        <f>Table14[[#This Row],[Fecha]]</f>
        <v>45321.708333333008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45321.749999999673</v>
      </c>
      <c r="C139" s="52">
        <f>Table110[[#This Row],[Hora]]</f>
        <v>5.7500000000000062</v>
      </c>
      <c r="D139" s="88">
        <f>Table14[[#This Row],[Fecha]]</f>
        <v>45321.749999999673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45321.791666666337</v>
      </c>
      <c r="C140" s="52">
        <f>Table110[[#This Row],[Hora]]</f>
        <v>5.7916666666666732</v>
      </c>
      <c r="D140" s="88">
        <f>Table14[[#This Row],[Fecha]]</f>
        <v>45321.791666666337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45321.833333333001</v>
      </c>
      <c r="C141" s="52">
        <f>Table110[[#This Row],[Hora]]</f>
        <v>5.8333333333333401</v>
      </c>
      <c r="D141" s="88">
        <f>Table14[[#This Row],[Fecha]]</f>
        <v>45321.833333333001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45321.874999999665</v>
      </c>
      <c r="C142" s="52">
        <f>Table110[[#This Row],[Hora]]</f>
        <v>5.8750000000000071</v>
      </c>
      <c r="D142" s="88">
        <f>Table14[[#This Row],[Fecha]]</f>
        <v>45321.874999999665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45321.91666666633</v>
      </c>
      <c r="C143" s="52">
        <f>Table110[[#This Row],[Hora]]</f>
        <v>5.9166666666666741</v>
      </c>
      <c r="D143" s="88">
        <f>Table14[[#This Row],[Fecha]]</f>
        <v>45321.91666666633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45321.958333332994</v>
      </c>
      <c r="C144" s="52">
        <f>Table110[[#This Row],[Hora]]</f>
        <v>5.958333333333341</v>
      </c>
      <c r="D144" s="88">
        <f>Table14[[#This Row],[Fecha]]</f>
        <v>45321.958333332994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45321.999999999658</v>
      </c>
      <c r="C145" s="52">
        <f>Table110[[#This Row],[Hora]]</f>
        <v>6.000000000000008</v>
      </c>
      <c r="D145" s="88">
        <f>Table14[[#This Row],[Fecha]]</f>
        <v>45321.999999999658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45322.041666666322</v>
      </c>
      <c r="C146" s="52">
        <f>Table110[[#This Row],[Hora]]</f>
        <v>6.041666666666675</v>
      </c>
      <c r="D146" s="88">
        <f>Table14[[#This Row],[Fecha]]</f>
        <v>45322.041666666322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45322.083333332987</v>
      </c>
      <c r="C147" s="52">
        <f>Table110[[#This Row],[Hora]]</f>
        <v>6.0833333333333419</v>
      </c>
      <c r="D147" s="88">
        <f>Table14[[#This Row],[Fecha]]</f>
        <v>45322.083333332987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45322.124999999651</v>
      </c>
      <c r="C148" s="52">
        <f>Table110[[#This Row],[Hora]]</f>
        <v>6.1250000000000089</v>
      </c>
      <c r="D148" s="88">
        <f>Table14[[#This Row],[Fecha]]</f>
        <v>45322.124999999651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45322.166666666315</v>
      </c>
      <c r="C149" s="52">
        <f>Table110[[#This Row],[Hora]]</f>
        <v>6.1666666666666758</v>
      </c>
      <c r="D149" s="88">
        <f>Table14[[#This Row],[Fecha]]</f>
        <v>45322.166666666315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45322.208333332979</v>
      </c>
      <c r="C150" s="52">
        <f>Table110[[#This Row],[Hora]]</f>
        <v>6.2083333333333428</v>
      </c>
      <c r="D150" s="88">
        <f>Table14[[#This Row],[Fecha]]</f>
        <v>45322.208333332979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45322.249999999643</v>
      </c>
      <c r="C151" s="52">
        <f>Table110[[#This Row],[Hora]]</f>
        <v>6.2500000000000098</v>
      </c>
      <c r="D151" s="88">
        <f>Table14[[#This Row],[Fecha]]</f>
        <v>45322.249999999643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45322.291666666308</v>
      </c>
      <c r="C152" s="52">
        <f>Table110[[#This Row],[Hora]]</f>
        <v>6.2916666666666767</v>
      </c>
      <c r="D152" s="88">
        <f>Table14[[#This Row],[Fecha]]</f>
        <v>45322.291666666308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45322.333333332972</v>
      </c>
      <c r="C153" s="52">
        <f>Table110[[#This Row],[Hora]]</f>
        <v>6.3333333333333437</v>
      </c>
      <c r="D153" s="88">
        <f>Table14[[#This Row],[Fecha]]</f>
        <v>45322.333333332972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45322.374999999636</v>
      </c>
      <c r="C154" s="52">
        <f>Table110[[#This Row],[Hora]]</f>
        <v>6.3750000000000107</v>
      </c>
      <c r="D154" s="88">
        <f>Table14[[#This Row],[Fecha]]</f>
        <v>45322.374999999636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45322.4166666663</v>
      </c>
      <c r="C155" s="52">
        <f>Table110[[#This Row],[Hora]]</f>
        <v>6.4166666666666776</v>
      </c>
      <c r="D155" s="88">
        <f>Table14[[#This Row],[Fecha]]</f>
        <v>45322.4166666663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45322.458333332965</v>
      </c>
      <c r="C156" s="52">
        <f>Table110[[#This Row],[Hora]]</f>
        <v>6.4583333333333446</v>
      </c>
      <c r="D156" s="88">
        <f>Table14[[#This Row],[Fecha]]</f>
        <v>45322.458333332965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45322.499999999629</v>
      </c>
      <c r="C157" s="52">
        <f>Table110[[#This Row],[Hora]]</f>
        <v>6.5000000000000115</v>
      </c>
      <c r="D157" s="88">
        <f>Table14[[#This Row],[Fecha]]</f>
        <v>45322.499999999629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45322.541666666293</v>
      </c>
      <c r="C158" s="52">
        <f>Table110[[#This Row],[Hora]]</f>
        <v>6.5416666666666785</v>
      </c>
      <c r="D158" s="88">
        <f>Table14[[#This Row],[Fecha]]</f>
        <v>45322.541666666293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45322.583333332957</v>
      </c>
      <c r="C159" s="52">
        <f>Table110[[#This Row],[Hora]]</f>
        <v>6.5833333333333455</v>
      </c>
      <c r="D159" s="88">
        <f>Table14[[#This Row],[Fecha]]</f>
        <v>45322.583333332957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45322.624999999622</v>
      </c>
      <c r="C160" s="52">
        <f>Table110[[#This Row],[Hora]]</f>
        <v>6.6250000000000124</v>
      </c>
      <c r="D160" s="88">
        <f>Table14[[#This Row],[Fecha]]</f>
        <v>45322.624999999622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45322.666666666286</v>
      </c>
      <c r="C161" s="52">
        <f>Table110[[#This Row],[Hora]]</f>
        <v>6.6666666666666794</v>
      </c>
      <c r="D161" s="88">
        <f>Table14[[#This Row],[Fecha]]</f>
        <v>45322.666666666286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45322.70833333295</v>
      </c>
      <c r="C162" s="52">
        <f>Table110[[#This Row],[Hora]]</f>
        <v>6.7083333333333464</v>
      </c>
      <c r="D162" s="88">
        <f>Table14[[#This Row],[Fecha]]</f>
        <v>45322.70833333295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45322.749999999614</v>
      </c>
      <c r="C163" s="52">
        <f>Table110[[#This Row],[Hora]]</f>
        <v>6.7500000000000133</v>
      </c>
      <c r="D163" s="88">
        <f>Table14[[#This Row],[Fecha]]</f>
        <v>45322.749999999614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45322.791666666279</v>
      </c>
      <c r="C164" s="52">
        <f>Table110[[#This Row],[Hora]]</f>
        <v>6.7916666666666803</v>
      </c>
      <c r="D164" s="88">
        <f>Table14[[#This Row],[Fecha]]</f>
        <v>45322.791666666279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45322.833333332943</v>
      </c>
      <c r="C165" s="52">
        <f>Table110[[#This Row],[Hora]]</f>
        <v>6.8333333333333472</v>
      </c>
      <c r="D165" s="88">
        <f>Table14[[#This Row],[Fecha]]</f>
        <v>45322.833333332943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45322.874999999607</v>
      </c>
      <c r="C166" s="52">
        <f>Table110[[#This Row],[Hora]]</f>
        <v>6.8750000000000142</v>
      </c>
      <c r="D166" s="88">
        <f>Table14[[#This Row],[Fecha]]</f>
        <v>45322.874999999607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45322.916666666271</v>
      </c>
      <c r="C167" s="52">
        <f>Table110[[#This Row],[Hora]]</f>
        <v>6.9166666666666812</v>
      </c>
      <c r="D167" s="88">
        <f>Table14[[#This Row],[Fecha]]</f>
        <v>45322.916666666271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45322.958333332936</v>
      </c>
      <c r="C168" s="52">
        <f>Table110[[#This Row],[Hora]]</f>
        <v>6.9583333333333481</v>
      </c>
      <c r="D168" s="88">
        <f>Table14[[#This Row],[Fecha]]</f>
        <v>45322.958333332936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45322.9999999996</v>
      </c>
      <c r="C169" s="52">
        <f>Table110[[#This Row],[Hora]]</f>
        <v>7.0000000000000151</v>
      </c>
      <c r="D169" s="88">
        <f>Table14[[#This Row],[Fecha]]</f>
        <v>45322.9999999996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45323.041666666264</v>
      </c>
      <c r="C170" s="52">
        <f>Table110[[#This Row],[Hora]]</f>
        <v>7.0416666666666821</v>
      </c>
      <c r="D170" s="88">
        <f>Table14[[#This Row],[Fecha]]</f>
        <v>45323.041666666264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45323.083333332928</v>
      </c>
      <c r="C171" s="52">
        <f>Table110[[#This Row],[Hora]]</f>
        <v>7.083333333333349</v>
      </c>
      <c r="D171" s="88">
        <f>Table14[[#This Row],[Fecha]]</f>
        <v>45323.083333332928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45323.124999999593</v>
      </c>
      <c r="C172" s="52">
        <f>Table110[[#This Row],[Hora]]</f>
        <v>7.125000000000016</v>
      </c>
      <c r="D172" s="88">
        <f>Table14[[#This Row],[Fecha]]</f>
        <v>45323.124999999593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45323.166666666257</v>
      </c>
      <c r="C173" s="52">
        <f>Table110[[#This Row],[Hora]]</f>
        <v>7.1666666666666829</v>
      </c>
      <c r="D173" s="88">
        <f>Table14[[#This Row],[Fecha]]</f>
        <v>45323.166666666257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45323.208333332921</v>
      </c>
      <c r="C174" s="52">
        <f>Table110[[#This Row],[Hora]]</f>
        <v>7.2083333333333499</v>
      </c>
      <c r="D174" s="88">
        <f>Table14[[#This Row],[Fecha]]</f>
        <v>45323.208333332921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45323.249999999585</v>
      </c>
      <c r="C175" s="52">
        <f>Table110[[#This Row],[Hora]]</f>
        <v>7.2500000000000169</v>
      </c>
      <c r="D175" s="88">
        <f>Table14[[#This Row],[Fecha]]</f>
        <v>45323.249999999585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45323.29166666625</v>
      </c>
      <c r="C176" s="52">
        <f>Table110[[#This Row],[Hora]]</f>
        <v>7.2916666666666838</v>
      </c>
      <c r="D176" s="88">
        <f>Table14[[#This Row],[Fecha]]</f>
        <v>45323.29166666625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45323.333333332914</v>
      </c>
      <c r="C177" s="52">
        <f>Table110[[#This Row],[Hora]]</f>
        <v>7.3333333333333508</v>
      </c>
      <c r="D177" s="88">
        <f>Table14[[#This Row],[Fecha]]</f>
        <v>45323.333333332914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45323.374999999578</v>
      </c>
      <c r="C178" s="52">
        <f>Table110[[#This Row],[Hora]]</f>
        <v>7.3750000000000178</v>
      </c>
      <c r="D178" s="88">
        <f>Table14[[#This Row],[Fecha]]</f>
        <v>45323.374999999578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45323.416666666242</v>
      </c>
      <c r="C179" s="52">
        <f>Table110[[#This Row],[Hora]]</f>
        <v>7.4166666666666847</v>
      </c>
      <c r="D179" s="88">
        <f>Table14[[#This Row],[Fecha]]</f>
        <v>45323.416666666242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45323.458333332906</v>
      </c>
      <c r="C180" s="52">
        <f>Table110[[#This Row],[Hora]]</f>
        <v>7.4583333333333517</v>
      </c>
      <c r="D180" s="88">
        <f>Table14[[#This Row],[Fecha]]</f>
        <v>45323.458333332906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45323.499999999571</v>
      </c>
      <c r="C181" s="52">
        <f>Table110[[#This Row],[Hora]]</f>
        <v>7.5000000000000187</v>
      </c>
      <c r="D181" s="88">
        <f>Table14[[#This Row],[Fecha]]</f>
        <v>45323.499999999571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45323.541666666235</v>
      </c>
      <c r="C182" s="52">
        <f>Table110[[#This Row],[Hora]]</f>
        <v>7.5416666666666856</v>
      </c>
      <c r="D182" s="88">
        <f>Table14[[#This Row],[Fecha]]</f>
        <v>45323.541666666235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45323.583333332899</v>
      </c>
      <c r="C183" s="52">
        <f>Table110[[#This Row],[Hora]]</f>
        <v>7.5833333333333526</v>
      </c>
      <c r="D183" s="88">
        <f>Table14[[#This Row],[Fecha]]</f>
        <v>45323.583333332899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45323.624999999563</v>
      </c>
      <c r="C184" s="52">
        <f>Table110[[#This Row],[Hora]]</f>
        <v>7.6250000000000195</v>
      </c>
      <c r="D184" s="88">
        <f>Table14[[#This Row],[Fecha]]</f>
        <v>45323.624999999563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45323.666666666228</v>
      </c>
      <c r="C185" s="52">
        <f>Table110[[#This Row],[Hora]]</f>
        <v>7.6666666666666865</v>
      </c>
      <c r="D185" s="88">
        <f>Table14[[#This Row],[Fecha]]</f>
        <v>45323.666666666228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45323.708333332892</v>
      </c>
      <c r="C186" s="52">
        <f>Table110[[#This Row],[Hora]]</f>
        <v>7.7083333333333535</v>
      </c>
      <c r="D186" s="88">
        <f>Table14[[#This Row],[Fecha]]</f>
        <v>45323.708333332892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45323.749999999556</v>
      </c>
      <c r="C187" s="52">
        <f>Table110[[#This Row],[Hora]]</f>
        <v>7.7500000000000204</v>
      </c>
      <c r="D187" s="88">
        <f>Table14[[#This Row],[Fecha]]</f>
        <v>45323.749999999556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45323.79166666622</v>
      </c>
      <c r="C188" s="52">
        <f>Table110[[#This Row],[Hora]]</f>
        <v>7.7916666666666874</v>
      </c>
      <c r="D188" s="88">
        <f>Table14[[#This Row],[Fecha]]</f>
        <v>45323.79166666622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45323.833333332885</v>
      </c>
      <c r="C189" s="52">
        <f>Table110[[#This Row],[Hora]]</f>
        <v>7.8333333333333544</v>
      </c>
      <c r="D189" s="88">
        <f>Table14[[#This Row],[Fecha]]</f>
        <v>45323.833333332885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45323.874999999549</v>
      </c>
      <c r="C190" s="52">
        <f>Table110[[#This Row],[Hora]]</f>
        <v>7.8750000000000213</v>
      </c>
      <c r="D190" s="88">
        <f>Table14[[#This Row],[Fecha]]</f>
        <v>45323.874999999549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45323.916666666213</v>
      </c>
      <c r="C191" s="52">
        <f>Table110[[#This Row],[Hora]]</f>
        <v>7.9166666666666883</v>
      </c>
      <c r="D191" s="88">
        <f>Table14[[#This Row],[Fecha]]</f>
        <v>45323.916666666213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45323.958333332877</v>
      </c>
      <c r="C192" s="52">
        <f>Table110[[#This Row],[Hora]]</f>
        <v>7.9583333333333552</v>
      </c>
      <c r="D192" s="88">
        <f>Table14[[#This Row],[Fecha]]</f>
        <v>45323.958333332877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45323.999999999542</v>
      </c>
      <c r="C193" s="52">
        <f>Table110[[#This Row],[Hora]]</f>
        <v>8.0000000000000213</v>
      </c>
      <c r="D193" s="88">
        <f>Table14[[#This Row],[Fecha]]</f>
        <v>45323.999999999542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45324.041666666206</v>
      </c>
      <c r="C194" s="52">
        <f>Table110[[#This Row],[Hora]]</f>
        <v>8.0416666666666874</v>
      </c>
      <c r="D194" s="88">
        <f>Table14[[#This Row],[Fecha]]</f>
        <v>45324.041666666206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45324.08333333287</v>
      </c>
      <c r="C195" s="52">
        <f>Table110[[#This Row],[Hora]]</f>
        <v>8.0833333333333535</v>
      </c>
      <c r="D195" s="88">
        <f>Table14[[#This Row],[Fecha]]</f>
        <v>45324.08333333287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45324.124999999534</v>
      </c>
      <c r="C196" s="52">
        <f>Table110[[#This Row],[Hora]]</f>
        <v>8.1250000000000195</v>
      </c>
      <c r="D196" s="88">
        <f>Table14[[#This Row],[Fecha]]</f>
        <v>45324.124999999534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45324.166666666199</v>
      </c>
      <c r="C197" s="52">
        <f>Table110[[#This Row],[Hora]]</f>
        <v>8.1666666666666856</v>
      </c>
      <c r="D197" s="88">
        <f>Table14[[#This Row],[Fecha]]</f>
        <v>45324.166666666199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45324.208333332863</v>
      </c>
      <c r="C198" s="52">
        <f>Table110[[#This Row],[Hora]]</f>
        <v>8.2083333333333517</v>
      </c>
      <c r="D198" s="88">
        <f>Table14[[#This Row],[Fecha]]</f>
        <v>45324.208333332863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45324.249999999527</v>
      </c>
      <c r="C199" s="52">
        <f>Table110[[#This Row],[Hora]]</f>
        <v>8.2500000000000178</v>
      </c>
      <c r="D199" s="88">
        <f>Table14[[#This Row],[Fecha]]</f>
        <v>45324.249999999527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45324.291666666191</v>
      </c>
      <c r="C200" s="52">
        <f>Table110[[#This Row],[Hora]]</f>
        <v>8.2916666666666838</v>
      </c>
      <c r="D200" s="88">
        <f>Table14[[#This Row],[Fecha]]</f>
        <v>45324.291666666191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45324.333333332856</v>
      </c>
      <c r="C201" s="52">
        <f>Table110[[#This Row],[Hora]]</f>
        <v>8.3333333333333499</v>
      </c>
      <c r="D201" s="88">
        <f>Table14[[#This Row],[Fecha]]</f>
        <v>45324.333333332856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45324.37499999952</v>
      </c>
      <c r="C202" s="52">
        <f>Table110[[#This Row],[Hora]]</f>
        <v>8.375000000000016</v>
      </c>
      <c r="D202" s="88">
        <f>Table14[[#This Row],[Fecha]]</f>
        <v>45324.37499999952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45324.416666666184</v>
      </c>
      <c r="C203" s="52">
        <f>Table110[[#This Row],[Hora]]</f>
        <v>8.4166666666666821</v>
      </c>
      <c r="D203" s="88">
        <f>Table14[[#This Row],[Fecha]]</f>
        <v>45324.416666666184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45324.458333332848</v>
      </c>
      <c r="C204" s="52">
        <f>Table110[[#This Row],[Hora]]</f>
        <v>8.4583333333333481</v>
      </c>
      <c r="D204" s="88">
        <f>Table14[[#This Row],[Fecha]]</f>
        <v>45324.458333332848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45324.499999999513</v>
      </c>
      <c r="C205" s="52">
        <f>Table110[[#This Row],[Hora]]</f>
        <v>8.5000000000000142</v>
      </c>
      <c r="D205" s="88">
        <f>Table14[[#This Row],[Fecha]]</f>
        <v>45324.499999999513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45324.541666666177</v>
      </c>
      <c r="C206" s="52">
        <f>Table110[[#This Row],[Hora]]</f>
        <v>8.5416666666666803</v>
      </c>
      <c r="D206" s="88">
        <f>Table14[[#This Row],[Fecha]]</f>
        <v>45324.541666666177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45324.583333332841</v>
      </c>
      <c r="C207" s="52">
        <f>Table110[[#This Row],[Hora]]</f>
        <v>8.5833333333333464</v>
      </c>
      <c r="D207" s="88">
        <f>Table14[[#This Row],[Fecha]]</f>
        <v>45324.583333332841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45324.624999999505</v>
      </c>
      <c r="C208" s="52">
        <f>Table110[[#This Row],[Hora]]</f>
        <v>8.6250000000000124</v>
      </c>
      <c r="D208" s="88">
        <f>Table14[[#This Row],[Fecha]]</f>
        <v>45324.624999999505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45324.666666666169</v>
      </c>
      <c r="C209" s="52">
        <f>Table110[[#This Row],[Hora]]</f>
        <v>8.6666666666666785</v>
      </c>
      <c r="D209" s="88">
        <f>Table14[[#This Row],[Fecha]]</f>
        <v>45324.666666666169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45324.708333332834</v>
      </c>
      <c r="C210" s="52">
        <f>Table110[[#This Row],[Hora]]</f>
        <v>8.7083333333333446</v>
      </c>
      <c r="D210" s="88">
        <f>Table14[[#This Row],[Fecha]]</f>
        <v>45324.708333332834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45324.749999999498</v>
      </c>
      <c r="C211" s="52">
        <f>Table110[[#This Row],[Hora]]</f>
        <v>8.7500000000000107</v>
      </c>
      <c r="D211" s="88">
        <f>Table14[[#This Row],[Fecha]]</f>
        <v>45324.749999999498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45324.791666666162</v>
      </c>
      <c r="C212" s="52">
        <f>Table110[[#This Row],[Hora]]</f>
        <v>8.7916666666666767</v>
      </c>
      <c r="D212" s="88">
        <f>Table14[[#This Row],[Fecha]]</f>
        <v>45324.791666666162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45324.833333332826</v>
      </c>
      <c r="C213" s="52">
        <f>Table110[[#This Row],[Hora]]</f>
        <v>8.8333333333333428</v>
      </c>
      <c r="D213" s="88">
        <f>Table14[[#This Row],[Fecha]]</f>
        <v>45324.833333332826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45324.874999999491</v>
      </c>
      <c r="C214" s="52">
        <f>Table110[[#This Row],[Hora]]</f>
        <v>8.8750000000000089</v>
      </c>
      <c r="D214" s="88">
        <f>Table14[[#This Row],[Fecha]]</f>
        <v>45324.874999999491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45324.916666666155</v>
      </c>
      <c r="C215" s="52">
        <f>Table110[[#This Row],[Hora]]</f>
        <v>8.916666666666675</v>
      </c>
      <c r="D215" s="88">
        <f>Table14[[#This Row],[Fecha]]</f>
        <v>45324.916666666155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45324.958333332819</v>
      </c>
      <c r="C216" s="52">
        <f>Table110[[#This Row],[Hora]]</f>
        <v>8.958333333333341</v>
      </c>
      <c r="D216" s="88">
        <f>Table14[[#This Row],[Fecha]]</f>
        <v>45324.958333332819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45324.999999999483</v>
      </c>
      <c r="C217" s="52">
        <f>Table110[[#This Row],[Hora]]</f>
        <v>9.0000000000000071</v>
      </c>
      <c r="D217" s="88">
        <f>Table14[[#This Row],[Fecha]]</f>
        <v>45324.999999999483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45325.041666666148</v>
      </c>
      <c r="C218" s="52">
        <f>Table110[[#This Row],[Hora]]</f>
        <v>9.0416666666666732</v>
      </c>
      <c r="D218" s="88">
        <f>Table14[[#This Row],[Fecha]]</f>
        <v>45325.041666666148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45325.083333332812</v>
      </c>
      <c r="C219" s="52">
        <f>Table110[[#This Row],[Hora]]</f>
        <v>9.0833333333333393</v>
      </c>
      <c r="D219" s="88">
        <f>Table14[[#This Row],[Fecha]]</f>
        <v>45325.083333332812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45325.124999999476</v>
      </c>
      <c r="C220" s="52">
        <f>Table110[[#This Row],[Hora]]</f>
        <v>9.1250000000000053</v>
      </c>
      <c r="D220" s="88">
        <f>Table14[[#This Row],[Fecha]]</f>
        <v>45325.124999999476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45325.16666666614</v>
      </c>
      <c r="C221" s="52">
        <f>Table110[[#This Row],[Hora]]</f>
        <v>9.1666666666666714</v>
      </c>
      <c r="D221" s="88">
        <f>Table14[[#This Row],[Fecha]]</f>
        <v>45325.16666666614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45325.208333332805</v>
      </c>
      <c r="C222" s="52">
        <f>Table110[[#This Row],[Hora]]</f>
        <v>9.2083333333333375</v>
      </c>
      <c r="D222" s="88">
        <f>Table14[[#This Row],[Fecha]]</f>
        <v>45325.208333332805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45325.249999999469</v>
      </c>
      <c r="C223" s="52">
        <f>Table110[[#This Row],[Hora]]</f>
        <v>9.2500000000000036</v>
      </c>
      <c r="D223" s="88">
        <f>Table14[[#This Row],[Fecha]]</f>
        <v>45325.249999999469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45325.291666666133</v>
      </c>
      <c r="C224" s="52">
        <f>Table110[[#This Row],[Hora]]</f>
        <v>9.2916666666666696</v>
      </c>
      <c r="D224" s="88">
        <f>Table14[[#This Row],[Fecha]]</f>
        <v>45325.291666666133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45325.333333332797</v>
      </c>
      <c r="C225" s="52">
        <f>Table110[[#This Row],[Hora]]</f>
        <v>9.3333333333333357</v>
      </c>
      <c r="D225" s="88">
        <f>Table14[[#This Row],[Fecha]]</f>
        <v>45325.333333332797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45325.374999999462</v>
      </c>
      <c r="C226" s="52">
        <f>Table110[[#This Row],[Hora]]</f>
        <v>9.3750000000000018</v>
      </c>
      <c r="D226" s="88">
        <f>Table14[[#This Row],[Fecha]]</f>
        <v>45325.374999999462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45325.416666666126</v>
      </c>
      <c r="C227" s="52">
        <f>Table110[[#This Row],[Hora]]</f>
        <v>9.4166666666666679</v>
      </c>
      <c r="D227" s="88">
        <f>Table14[[#This Row],[Fecha]]</f>
        <v>45325.416666666126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45325.45833333279</v>
      </c>
      <c r="C228" s="52">
        <f>Table110[[#This Row],[Hora]]</f>
        <v>9.4583333333333339</v>
      </c>
      <c r="D228" s="88">
        <f>Table14[[#This Row],[Fecha]]</f>
        <v>45325.45833333279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2024-01-26T05:16:16Z</dcterms:modified>
</cp:coreProperties>
</file>