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Sala de Control ILO2\29 Planta Punta Lomitas\Reporte para COES PLOM\01 Ejecutado y Predicción diario Viento y Potencia\2024\07 Julio\20240714\"/>
    </mc:Choice>
  </mc:AlternateContent>
  <xr:revisionPtr revIDLastSave="0" documentId="13_ncr:1_{670A167B-0944-4F28-9FF9-80E61C9ABC55}" xr6:coauthVersionLast="47" xr6:coauthVersionMax="47" xr10:uidLastSave="{00000000-0000-0000-0000-000000000000}"/>
  <bookViews>
    <workbookView xWindow="-15380" yWindow="-16310" windowWidth="29020" windowHeight="15700" tabRatio="830" firstSheet="4" activeTab="4" xr2:uid="{9FF89010-2212-4005-8F76-D8E0470E5BB7}"/>
  </bookViews>
  <sheets>
    <sheet name="PC" sheetId="6" state="hidden" r:id="rId1"/>
    <sheet name="Windy_web" sheetId="3" state="hidden" r:id="rId2"/>
    <sheet name="Wyndy Procesada" sheetId="1" state="hidden" r:id="rId3"/>
    <sheet name="Darwin Procesada" sheetId="7" state="hidden" r:id="rId4"/>
    <sheet name="CCE PLOM Diario" sheetId="10" r:id="rId5"/>
    <sheet name="CCE PLOME Diario" sheetId="12" r:id="rId6"/>
    <sheet name="CCE PLOM 10d" sheetId="13" state="hidden" r:id="rId7"/>
    <sheet name="CCE PLOME 10d" sheetId="14" state="hidden" r:id="rId8"/>
    <sheet name="DIAGRAMA PLOME 10d" sheetId="17" state="hidden" r:id="rId9"/>
  </sheets>
  <definedNames>
    <definedName name="Data_Darwin">#REF!</definedName>
    <definedName name="Data_Wind_Scad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" i="7" l="1"/>
  <c r="C2" i="7"/>
  <c r="B2" i="7"/>
  <c r="B4" i="7" s="1"/>
  <c r="C3" i="14"/>
  <c r="B3" i="13"/>
  <c r="C3" i="13"/>
  <c r="B4" i="13" l="1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D6" i="13" l="1"/>
  <c r="B6" i="14"/>
  <c r="D6" i="14" s="1"/>
  <c r="C6" i="13"/>
  <c r="C6" i="14" s="1"/>
  <c r="B8" i="13"/>
  <c r="B7" i="14"/>
  <c r="D7" i="14" s="1"/>
  <c r="C7" i="13" l="1"/>
  <c r="C7" i="14" s="1"/>
  <c r="B9" i="13"/>
  <c r="B8" i="14"/>
  <c r="D8" i="14" s="1"/>
  <c r="D8" i="13"/>
  <c r="B5" i="7"/>
  <c r="C8" i="13" l="1"/>
  <c r="C8" i="14" s="1"/>
  <c r="B6" i="7"/>
  <c r="B10" i="13"/>
  <c r="B9" i="14"/>
  <c r="D9" i="14" s="1"/>
  <c r="D9" i="13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C9" i="13" l="1"/>
  <c r="C9" i="14" s="1"/>
  <c r="B7" i="7"/>
  <c r="D10" i="13"/>
  <c r="B10" i="14"/>
  <c r="D10" i="14" s="1"/>
  <c r="B11" i="13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AO4" i="7" l="1"/>
  <c r="AP4" i="7"/>
  <c r="AS4" i="7"/>
  <c r="B10" i="7"/>
  <c r="C12" i="13"/>
  <c r="C12" i="14" s="1"/>
  <c r="D13" i="13"/>
  <c r="B13" i="14"/>
  <c r="D13" i="14" s="1"/>
  <c r="B14" i="13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/>
  <c r="D14" i="13"/>
  <c r="B14" i="14"/>
  <c r="D14" i="14" s="1"/>
  <c r="B15" i="13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/>
  <c r="D15" i="13"/>
  <c r="B15" i="14"/>
  <c r="D15" i="14" s="1"/>
  <c r="B16" i="13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 s="1"/>
  <c r="D16" i="13"/>
  <c r="B16" i="14"/>
  <c r="D16" i="14" s="1"/>
  <c r="B17" i="13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Q5" i="1" s="1" a="1"/>
  <c r="Q5" i="1" s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P5" i="1" a="1"/>
  <c r="P5" i="1" s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N5" i="1" l="1"/>
  <c r="B14" i="7"/>
  <c r="C16" i="13"/>
  <c r="C16" i="14"/>
  <c r="D17" i="13"/>
  <c r="B17" i="14"/>
  <c r="D17" i="14" s="1"/>
  <c r="B18" i="13"/>
  <c r="AQ4" i="7"/>
  <c r="AR4" i="7"/>
  <c r="AU4" i="7"/>
  <c r="AV4" i="7"/>
  <c r="O5" i="7"/>
  <c r="P5" i="7"/>
  <c r="N5" i="7"/>
  <c r="M207" i="1"/>
  <c r="R207" i="1" s="1"/>
  <c r="K207" i="1" s="1"/>
  <c r="S207" i="1"/>
  <c r="L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B15" i="7" l="1"/>
  <c r="C17" i="13"/>
  <c r="C17" i="14"/>
  <c r="D18" i="13"/>
  <c r="B18" i="14"/>
  <c r="D18" i="14" s="1"/>
  <c r="B19" i="13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 s="1"/>
  <c r="D19" i="13"/>
  <c r="B19" i="14"/>
  <c r="D19" i="14" s="1"/>
  <c r="B20" i="13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 s="1"/>
  <c r="D20" i="13"/>
  <c r="B20" i="14"/>
  <c r="D20" i="14" s="1"/>
  <c r="B21" i="13"/>
  <c r="D4" i="1"/>
  <c r="B18" i="7" l="1"/>
  <c r="C20" i="13"/>
  <c r="C20" i="14" s="1"/>
  <c r="D21" i="13"/>
  <c r="B21" i="14"/>
  <c r="D21" i="14" s="1"/>
  <c r="B22" i="13"/>
  <c r="B19" i="7" l="1"/>
  <c r="C21" i="13"/>
  <c r="C21" i="14" s="1"/>
  <c r="D22" i="13"/>
  <c r="B22" i="14"/>
  <c r="D22" i="14" s="1"/>
  <c r="B23" i="13"/>
  <c r="B20" i="7" l="1"/>
  <c r="C22" i="13"/>
  <c r="C22" i="14" s="1"/>
  <c r="D23" i="13"/>
  <c r="B23" i="14"/>
  <c r="D23" i="14" s="1"/>
  <c r="B24" i="13"/>
  <c r="B21" i="7" l="1"/>
  <c r="C23" i="13"/>
  <c r="C23" i="14" s="1"/>
  <c r="D24" i="13"/>
  <c r="B24" i="14"/>
  <c r="D24" i="14" s="1"/>
  <c r="B25" i="13"/>
  <c r="B22" i="7" l="1"/>
  <c r="C24" i="13"/>
  <c r="C24" i="14"/>
  <c r="D25" i="13"/>
  <c r="B25" i="14"/>
  <c r="D25" i="14" s="1"/>
  <c r="B26" i="13"/>
  <c r="B23" i="7" l="1"/>
  <c r="C25" i="13"/>
  <c r="C25" i="14" s="1"/>
  <c r="D26" i="13"/>
  <c r="B26" i="14"/>
  <c r="D26" i="14" s="1"/>
  <c r="B27" i="13"/>
  <c r="B24" i="7" l="1"/>
  <c r="C26" i="13"/>
  <c r="C26" i="14" s="1"/>
  <c r="D27" i="13"/>
  <c r="B27" i="14"/>
  <c r="D27" i="14" s="1"/>
  <c r="B28" i="13"/>
  <c r="B25" i="7" l="1"/>
  <c r="C27" i="13"/>
  <c r="C27" i="14" s="1"/>
  <c r="D28" i="13"/>
  <c r="B28" i="14"/>
  <c r="D28" i="14" s="1"/>
  <c r="B29" i="13"/>
  <c r="B26" i="7" l="1"/>
  <c r="C28" i="13"/>
  <c r="C28" i="14"/>
  <c r="D29" i="13"/>
  <c r="B29" i="14"/>
  <c r="D29" i="14" s="1"/>
  <c r="B30" i="13"/>
  <c r="B27" i="7" l="1"/>
  <c r="C29" i="13"/>
  <c r="C29" i="14"/>
  <c r="D30" i="13"/>
  <c r="B30" i="14"/>
  <c r="D30" i="14" s="1"/>
  <c r="B31" i="13"/>
  <c r="B28" i="7" l="1"/>
  <c r="C30" i="13"/>
  <c r="C30" i="14"/>
  <c r="D31" i="13"/>
  <c r="B31" i="14"/>
  <c r="D31" i="14" s="1"/>
  <c r="B32" i="13"/>
  <c r="B29" i="7" l="1"/>
  <c r="C31" i="13"/>
  <c r="C31" i="14" s="1"/>
  <c r="D32" i="13"/>
  <c r="B32" i="14"/>
  <c r="D32" i="14" s="1"/>
  <c r="B33" i="13"/>
  <c r="B30" i="7" l="1"/>
  <c r="C32" i="13"/>
  <c r="C32" i="14" s="1"/>
  <c r="D33" i="13"/>
  <c r="B33" i="14"/>
  <c r="D33" i="14" s="1"/>
  <c r="B34" i="13"/>
  <c r="B31" i="7" l="1"/>
  <c r="C33" i="13"/>
  <c r="C33" i="14"/>
  <c r="D34" i="13"/>
  <c r="B34" i="14"/>
  <c r="D34" i="14" s="1"/>
  <c r="B35" i="13"/>
  <c r="B32" i="7" l="1"/>
  <c r="C34" i="13"/>
  <c r="C34" i="14"/>
  <c r="D35" i="13"/>
  <c r="B35" i="14"/>
  <c r="D35" i="14" s="1"/>
  <c r="B36" i="13"/>
  <c r="B33" i="7" l="1"/>
  <c r="C35" i="13"/>
  <c r="C35" i="14" s="1"/>
  <c r="D36" i="13"/>
  <c r="B36" i="14"/>
  <c r="D36" i="14" s="1"/>
  <c r="B37" i="13"/>
  <c r="B34" i="7" l="1"/>
  <c r="C36" i="13"/>
  <c r="C36" i="14"/>
  <c r="D37" i="13"/>
  <c r="B37" i="14"/>
  <c r="D37" i="14" s="1"/>
  <c r="B38" i="13"/>
  <c r="B35" i="7" l="1"/>
  <c r="C37" i="13"/>
  <c r="C37" i="14"/>
  <c r="D38" i="13"/>
  <c r="B38" i="14"/>
  <c r="D38" i="14" s="1"/>
  <c r="B39" i="13"/>
  <c r="B36" i="7" l="1"/>
  <c r="C38" i="13"/>
  <c r="C38" i="14" s="1"/>
  <c r="D39" i="13"/>
  <c r="B39" i="14"/>
  <c r="D39" i="14" s="1"/>
  <c r="B40" i="13"/>
  <c r="B37" i="7" l="1"/>
  <c r="C39" i="13"/>
  <c r="C39" i="14" s="1"/>
  <c r="D40" i="13"/>
  <c r="B40" i="14"/>
  <c r="D40" i="14" s="1"/>
  <c r="B41" i="13"/>
  <c r="B38" i="7" l="1"/>
  <c r="C40" i="13"/>
  <c r="C40" i="14" s="1"/>
  <c r="D41" i="13"/>
  <c r="B41" i="14"/>
  <c r="D41" i="14" s="1"/>
  <c r="B42" i="13"/>
  <c r="B39" i="7" l="1"/>
  <c r="C41" i="13"/>
  <c r="C41" i="14"/>
  <c r="D42" i="13"/>
  <c r="B42" i="14"/>
  <c r="D42" i="14" s="1"/>
  <c r="B43" i="13"/>
  <c r="B40" i="7" l="1"/>
  <c r="C42" i="13"/>
  <c r="C42" i="14" s="1"/>
  <c r="D43" i="13"/>
  <c r="B43" i="14"/>
  <c r="D43" i="14" s="1"/>
  <c r="B44" i="13"/>
  <c r="B41" i="7" l="1"/>
  <c r="C43" i="13"/>
  <c r="C43" i="14" s="1"/>
  <c r="D44" i="13"/>
  <c r="B44" i="14"/>
  <c r="D44" i="14" s="1"/>
  <c r="B45" i="13"/>
  <c r="B42" i="7" l="1"/>
  <c r="C44" i="13"/>
  <c r="C44" i="14" s="1"/>
  <c r="D45" i="13"/>
  <c r="B45" i="14"/>
  <c r="D45" i="14" s="1"/>
  <c r="B46" i="13"/>
  <c r="B43" i="7" l="1"/>
  <c r="C45" i="13"/>
  <c r="C45" i="14"/>
  <c r="D46" i="13"/>
  <c r="B46" i="14"/>
  <c r="D46" i="14" s="1"/>
  <c r="B47" i="13"/>
  <c r="B44" i="7" l="1"/>
  <c r="C46" i="13"/>
  <c r="C46" i="14"/>
  <c r="D47" i="13"/>
  <c r="B47" i="14"/>
  <c r="D47" i="14" s="1"/>
  <c r="B48" i="13"/>
  <c r="B45" i="7" l="1"/>
  <c r="C47" i="13"/>
  <c r="C47" i="14" s="1"/>
  <c r="D48" i="13"/>
  <c r="B48" i="14"/>
  <c r="D48" i="14" s="1"/>
  <c r="B49" i="13"/>
  <c r="B46" i="7" l="1"/>
  <c r="C48" i="13"/>
  <c r="C48" i="14"/>
  <c r="D49" i="13"/>
  <c r="B49" i="14"/>
  <c r="D49" i="14" s="1"/>
  <c r="B50" i="13"/>
  <c r="B47" i="7" l="1"/>
  <c r="C49" i="13"/>
  <c r="C49" i="14"/>
  <c r="D50" i="13"/>
  <c r="B50" i="14"/>
  <c r="D50" i="14" s="1"/>
  <c r="B51" i="13"/>
  <c r="B48" i="7" l="1"/>
  <c r="C50" i="13"/>
  <c r="C50" i="14"/>
  <c r="D51" i="13"/>
  <c r="B51" i="14"/>
  <c r="D51" i="14" s="1"/>
  <c r="B52" i="13"/>
  <c r="B49" i="7" l="1"/>
  <c r="C51" i="13"/>
  <c r="C51" i="14" s="1"/>
  <c r="D52" i="13"/>
  <c r="B52" i="14"/>
  <c r="D52" i="14" s="1"/>
  <c r="B53" i="13"/>
  <c r="B50" i="7" l="1"/>
  <c r="C52" i="13"/>
  <c r="C52" i="14" s="1"/>
  <c r="D53" i="13"/>
  <c r="B53" i="14"/>
  <c r="D53" i="14" s="1"/>
  <c r="B54" i="13"/>
  <c r="B51" i="7" l="1"/>
  <c r="C53" i="13"/>
  <c r="C53" i="14"/>
  <c r="D54" i="13"/>
  <c r="B54" i="14"/>
  <c r="D54" i="14" s="1"/>
  <c r="B55" i="13"/>
  <c r="B52" i="7" l="1"/>
  <c r="C54" i="13"/>
  <c r="C54" i="14" s="1"/>
  <c r="D55" i="13"/>
  <c r="B55" i="14"/>
  <c r="D55" i="14" s="1"/>
  <c r="B56" i="13"/>
  <c r="B53" i="7" l="1"/>
  <c r="C55" i="13"/>
  <c r="C55" i="14"/>
  <c r="D56" i="13"/>
  <c r="B56" i="14"/>
  <c r="D56" i="14" s="1"/>
  <c r="B57" i="13"/>
  <c r="B54" i="7" l="1"/>
  <c r="C56" i="13"/>
  <c r="C56" i="14" s="1"/>
  <c r="D57" i="13"/>
  <c r="B57" i="14"/>
  <c r="D57" i="14" s="1"/>
  <c r="B58" i="13"/>
  <c r="B55" i="7" l="1"/>
  <c r="C57" i="13"/>
  <c r="C57" i="14"/>
  <c r="D58" i="13"/>
  <c r="B58" i="14"/>
  <c r="D58" i="14" s="1"/>
  <c r="B59" i="13"/>
  <c r="B56" i="7" l="1"/>
  <c r="C58" i="13"/>
  <c r="C58" i="14"/>
  <c r="D59" i="13"/>
  <c r="B59" i="14"/>
  <c r="D59" i="14" s="1"/>
  <c r="B60" i="13"/>
  <c r="B57" i="7" l="1"/>
  <c r="C59" i="13"/>
  <c r="C59" i="14" s="1"/>
  <c r="D60" i="13"/>
  <c r="B60" i="14"/>
  <c r="D60" i="14" s="1"/>
  <c r="B61" i="13"/>
  <c r="B58" i="7" l="1"/>
  <c r="C60" i="13"/>
  <c r="C60" i="14"/>
  <c r="D61" i="13"/>
  <c r="B61" i="14"/>
  <c r="D61" i="14" s="1"/>
  <c r="B62" i="13"/>
  <c r="B59" i="7" l="1"/>
  <c r="C61" i="13"/>
  <c r="C61" i="14" s="1"/>
  <c r="D62" i="13"/>
  <c r="B62" i="14"/>
  <c r="D62" i="14" s="1"/>
  <c r="B63" i="13"/>
  <c r="B60" i="7" l="1"/>
  <c r="C62" i="13"/>
  <c r="C62" i="14" s="1"/>
  <c r="D63" i="13"/>
  <c r="B63" i="14"/>
  <c r="D63" i="14" s="1"/>
  <c r="B64" i="13"/>
  <c r="B61" i="7" l="1"/>
  <c r="C63" i="13"/>
  <c r="C63" i="14"/>
  <c r="D64" i="13"/>
  <c r="B64" i="14"/>
  <c r="D64" i="14" s="1"/>
  <c r="B65" i="13"/>
  <c r="B62" i="7" l="1"/>
  <c r="C64" i="13"/>
  <c r="C64" i="14"/>
  <c r="D65" i="13"/>
  <c r="B65" i="14"/>
  <c r="D65" i="14" s="1"/>
  <c r="B66" i="13"/>
  <c r="B63" i="7" l="1"/>
  <c r="C65" i="13"/>
  <c r="C65" i="14"/>
  <c r="D66" i="13"/>
  <c r="B66" i="14"/>
  <c r="D66" i="14" s="1"/>
  <c r="B67" i="13"/>
  <c r="B64" i="7" l="1"/>
  <c r="C66" i="13"/>
  <c r="C66" i="14"/>
  <c r="D67" i="13"/>
  <c r="B67" i="14"/>
  <c r="D67" i="14" s="1"/>
  <c r="B68" i="13"/>
  <c r="B65" i="7" l="1"/>
  <c r="C67" i="13"/>
  <c r="C67" i="14"/>
  <c r="D68" i="13"/>
  <c r="B68" i="14"/>
  <c r="D68" i="14" s="1"/>
  <c r="B69" i="13"/>
  <c r="B66" i="7" l="1"/>
  <c r="C68" i="13"/>
  <c r="C68" i="14" s="1"/>
  <c r="D69" i="13"/>
  <c r="B69" i="14"/>
  <c r="D69" i="14" s="1"/>
  <c r="B70" i="13"/>
  <c r="B67" i="7" l="1"/>
  <c r="C69" i="13"/>
  <c r="C69" i="14"/>
  <c r="D70" i="13"/>
  <c r="B70" i="14"/>
  <c r="D70" i="14" s="1"/>
  <c r="B71" i="13"/>
  <c r="B68" i="7" l="1"/>
  <c r="C70" i="13"/>
  <c r="C70" i="14" s="1"/>
  <c r="D71" i="13"/>
  <c r="B71" i="14"/>
  <c r="D71" i="14" s="1"/>
  <c r="B72" i="13"/>
  <c r="B69" i="7" l="1"/>
  <c r="C71" i="13"/>
  <c r="C71" i="14" s="1"/>
  <c r="D72" i="13"/>
  <c r="B72" i="14"/>
  <c r="D72" i="14" s="1"/>
  <c r="B73" i="13"/>
  <c r="B70" i="7" l="1"/>
  <c r="C72" i="13"/>
  <c r="C72" i="14" s="1"/>
  <c r="D73" i="13"/>
  <c r="B73" i="14"/>
  <c r="D73" i="14" s="1"/>
  <c r="B74" i="13"/>
  <c r="B71" i="7" l="1"/>
  <c r="C73" i="13"/>
  <c r="C73" i="14" s="1"/>
  <c r="D74" i="13"/>
  <c r="B74" i="14"/>
  <c r="D74" i="14" s="1"/>
  <c r="B75" i="13"/>
  <c r="B72" i="7" l="1"/>
  <c r="C74" i="13"/>
  <c r="C74" i="14"/>
  <c r="D75" i="13"/>
  <c r="B75" i="14"/>
  <c r="D75" i="14" s="1"/>
  <c r="B76" i="13"/>
  <c r="B73" i="7" l="1"/>
  <c r="C75" i="13"/>
  <c r="C75" i="14"/>
  <c r="D76" i="13"/>
  <c r="B76" i="14"/>
  <c r="D76" i="14" s="1"/>
  <c r="B77" i="13"/>
  <c r="B74" i="7" l="1"/>
  <c r="C76" i="13"/>
  <c r="C76" i="14"/>
  <c r="D77" i="13"/>
  <c r="B77" i="14"/>
  <c r="D77" i="14" s="1"/>
  <c r="B78" i="13"/>
  <c r="B75" i="7" l="1"/>
  <c r="C77" i="13"/>
  <c r="C77" i="14" s="1"/>
  <c r="D78" i="13"/>
  <c r="B78" i="14"/>
  <c r="D78" i="14" s="1"/>
  <c r="B79" i="13"/>
  <c r="B76" i="7" l="1"/>
  <c r="C78" i="13"/>
  <c r="C78" i="14"/>
  <c r="D79" i="13"/>
  <c r="B79" i="14"/>
  <c r="D79" i="14" s="1"/>
  <c r="B80" i="13"/>
  <c r="B77" i="7" l="1"/>
  <c r="C79" i="13"/>
  <c r="C79" i="14"/>
  <c r="D80" i="13"/>
  <c r="B80" i="14"/>
  <c r="D80" i="14" s="1"/>
  <c r="B81" i="13"/>
  <c r="B78" i="7" l="1"/>
  <c r="C80" i="13"/>
  <c r="C80" i="14" s="1"/>
  <c r="D81" i="13"/>
  <c r="B81" i="14"/>
  <c r="D81" i="14" s="1"/>
  <c r="B82" i="13"/>
  <c r="B79" i="7" l="1"/>
  <c r="C81" i="13"/>
  <c r="C81" i="14"/>
  <c r="D82" i="13"/>
  <c r="B82" i="14"/>
  <c r="D82" i="14" s="1"/>
  <c r="B83" i="13"/>
  <c r="B80" i="7" l="1"/>
  <c r="C82" i="13"/>
  <c r="C82" i="14" s="1"/>
  <c r="D83" i="13"/>
  <c r="B83" i="14"/>
  <c r="D83" i="14" s="1"/>
  <c r="B84" i="13"/>
  <c r="B81" i="7" l="1"/>
  <c r="C83" i="13"/>
  <c r="C83" i="14"/>
  <c r="D84" i="13"/>
  <c r="B84" i="14"/>
  <c r="D84" i="14" s="1"/>
  <c r="B85" i="13"/>
  <c r="B82" i="7" l="1"/>
  <c r="C84" i="13"/>
  <c r="C84" i="14" s="1"/>
  <c r="D85" i="13"/>
  <c r="B85" i="14"/>
  <c r="D85" i="14" s="1"/>
  <c r="B86" i="13"/>
  <c r="B83" i="7" l="1"/>
  <c r="C85" i="13"/>
  <c r="C85" i="14" s="1"/>
  <c r="D86" i="13"/>
  <c r="B86" i="14"/>
  <c r="D86" i="14" s="1"/>
  <c r="B87" i="13"/>
  <c r="B84" i="7" l="1"/>
  <c r="C86" i="13"/>
  <c r="C86" i="14" s="1"/>
  <c r="D87" i="13"/>
  <c r="B87" i="14"/>
  <c r="D87" i="14" s="1"/>
  <c r="B88" i="13"/>
  <c r="B85" i="7" l="1"/>
  <c r="C87" i="13"/>
  <c r="C87" i="14" s="1"/>
  <c r="D88" i="13"/>
  <c r="B88" i="14"/>
  <c r="D88" i="14" s="1"/>
  <c r="B89" i="13"/>
  <c r="B86" i="7" l="1"/>
  <c r="C88" i="13"/>
  <c r="C88" i="14"/>
  <c r="D89" i="13"/>
  <c r="B89" i="14"/>
  <c r="D89" i="14" s="1"/>
  <c r="B90" i="13"/>
  <c r="B87" i="7" l="1"/>
  <c r="C89" i="13"/>
  <c r="C89" i="14" s="1"/>
  <c r="D90" i="13"/>
  <c r="B90" i="14"/>
  <c r="D90" i="14" s="1"/>
  <c r="B91" i="13"/>
  <c r="B88" i="7" l="1"/>
  <c r="C90" i="13"/>
  <c r="C90" i="14"/>
  <c r="D91" i="13"/>
  <c r="B91" i="14"/>
  <c r="D91" i="14" s="1"/>
  <c r="B92" i="13"/>
  <c r="B89" i="7" l="1"/>
  <c r="C91" i="13"/>
  <c r="C91" i="14"/>
  <c r="D92" i="13"/>
  <c r="B92" i="14"/>
  <c r="D92" i="14" s="1"/>
  <c r="B93" i="13"/>
  <c r="B90" i="7" l="1"/>
  <c r="C92" i="13"/>
  <c r="C92" i="14" s="1"/>
  <c r="D93" i="13"/>
  <c r="B93" i="14"/>
  <c r="D93" i="14" s="1"/>
  <c r="B94" i="13"/>
  <c r="B91" i="7" l="1"/>
  <c r="C93" i="13"/>
  <c r="C93" i="14"/>
  <c r="D94" i="13"/>
  <c r="B94" i="14"/>
  <c r="D94" i="14" s="1"/>
  <c r="B95" i="13"/>
  <c r="B92" i="7" l="1"/>
  <c r="C94" i="13"/>
  <c r="C94" i="14" s="1"/>
  <c r="D95" i="13"/>
  <c r="B95" i="14"/>
  <c r="D95" i="14" s="1"/>
  <c r="B96" i="13"/>
  <c r="B93" i="7" l="1"/>
  <c r="C95" i="13"/>
  <c r="C95" i="14"/>
  <c r="D96" i="13"/>
  <c r="B96" i="14"/>
  <c r="D96" i="14" s="1"/>
  <c r="B97" i="13"/>
  <c r="B94" i="7" l="1"/>
  <c r="C96" i="13"/>
  <c r="C96" i="14" s="1"/>
  <c r="D97" i="13"/>
  <c r="B97" i="14"/>
  <c r="D97" i="14" s="1"/>
  <c r="B98" i="13"/>
  <c r="B95" i="7" l="1"/>
  <c r="C97" i="13"/>
  <c r="C97" i="14"/>
  <c r="D98" i="13"/>
  <c r="B98" i="14"/>
  <c r="D98" i="14" s="1"/>
  <c r="B99" i="13"/>
  <c r="B96" i="7" l="1"/>
  <c r="C98" i="13"/>
  <c r="C98" i="14"/>
  <c r="D99" i="13"/>
  <c r="B99" i="14"/>
  <c r="D99" i="14" s="1"/>
  <c r="B100" i="13"/>
  <c r="B97" i="7" l="1"/>
  <c r="C99" i="13"/>
  <c r="C99" i="14" s="1"/>
  <c r="D100" i="13"/>
  <c r="B100" i="14"/>
  <c r="D100" i="14" s="1"/>
  <c r="B101" i="13"/>
  <c r="B98" i="7" l="1"/>
  <c r="C100" i="13"/>
  <c r="C100" i="14" s="1"/>
  <c r="D101" i="13"/>
  <c r="B101" i="14"/>
  <c r="D101" i="14" s="1"/>
  <c r="B102" i="13"/>
  <c r="B99" i="7" l="1"/>
  <c r="C101" i="13"/>
  <c r="C101" i="14"/>
  <c r="D102" i="13"/>
  <c r="B102" i="14"/>
  <c r="D102" i="14" s="1"/>
  <c r="B103" i="13"/>
  <c r="B100" i="7" l="1"/>
  <c r="C102" i="13"/>
  <c r="C102" i="14" s="1"/>
  <c r="D103" i="13"/>
  <c r="B103" i="14"/>
  <c r="D103" i="14" s="1"/>
  <c r="B104" i="13"/>
  <c r="B101" i="7" l="1"/>
  <c r="C103" i="13"/>
  <c r="C103" i="14" s="1"/>
  <c r="D104" i="13"/>
  <c r="B104" i="14"/>
  <c r="D104" i="14" s="1"/>
  <c r="B105" i="13"/>
  <c r="B102" i="7" l="1"/>
  <c r="C104" i="13"/>
  <c r="C104" i="14" s="1"/>
  <c r="D105" i="13"/>
  <c r="B105" i="14"/>
  <c r="D105" i="14" s="1"/>
  <c r="B106" i="13"/>
  <c r="B103" i="7" l="1"/>
  <c r="C105" i="13"/>
  <c r="C105" i="14" s="1"/>
  <c r="D106" i="13"/>
  <c r="B106" i="14"/>
  <c r="D106" i="14" s="1"/>
  <c r="B107" i="13"/>
  <c r="B104" i="7" l="1"/>
  <c r="C106" i="13"/>
  <c r="C106" i="14"/>
  <c r="D107" i="13"/>
  <c r="B107" i="14"/>
  <c r="D107" i="14" s="1"/>
  <c r="B108" i="13"/>
  <c r="B105" i="7" l="1"/>
  <c r="C107" i="13"/>
  <c r="C107" i="14"/>
  <c r="D108" i="13"/>
  <c r="B108" i="14"/>
  <c r="D108" i="14" s="1"/>
  <c r="B109" i="13"/>
  <c r="B106" i="7" l="1"/>
  <c r="C108" i="13"/>
  <c r="C108" i="14"/>
  <c r="D109" i="13"/>
  <c r="B109" i="14"/>
  <c r="D109" i="14" s="1"/>
  <c r="B110" i="13"/>
  <c r="B107" i="7" l="1"/>
  <c r="C109" i="13"/>
  <c r="C109" i="14" s="1"/>
  <c r="D110" i="13"/>
  <c r="B110" i="14"/>
  <c r="D110" i="14" s="1"/>
  <c r="B111" i="13"/>
  <c r="B108" i="7" l="1"/>
  <c r="C110" i="13"/>
  <c r="C110" i="14" s="1"/>
  <c r="D111" i="13"/>
  <c r="B111" i="14"/>
  <c r="D111" i="14" s="1"/>
  <c r="B112" i="13"/>
  <c r="B109" i="7" l="1"/>
  <c r="C111" i="13"/>
  <c r="C111" i="14"/>
  <c r="D112" i="13"/>
  <c r="B112" i="14"/>
  <c r="D112" i="14" s="1"/>
  <c r="B113" i="13"/>
  <c r="B110" i="7" l="1"/>
  <c r="C112" i="13"/>
  <c r="C112" i="14" s="1"/>
  <c r="D113" i="13"/>
  <c r="B113" i="14"/>
  <c r="D113" i="14" s="1"/>
  <c r="B114" i="13"/>
  <c r="B111" i="7" l="1"/>
  <c r="C113" i="13"/>
  <c r="C113" i="14"/>
  <c r="D114" i="13"/>
  <c r="B114" i="14"/>
  <c r="D114" i="14" s="1"/>
  <c r="B115" i="13"/>
  <c r="B112" i="7" l="1"/>
  <c r="C114" i="13"/>
  <c r="C114" i="14" s="1"/>
  <c r="D115" i="13"/>
  <c r="B115" i="14"/>
  <c r="D115" i="14" s="1"/>
  <c r="B116" i="13"/>
  <c r="B113" i="7" l="1"/>
  <c r="C115" i="13"/>
  <c r="C115" i="14"/>
  <c r="D116" i="13"/>
  <c r="B116" i="14"/>
  <c r="D116" i="14" s="1"/>
  <c r="B117" i="13"/>
  <c r="B114" i="7" l="1"/>
  <c r="C116" i="13"/>
  <c r="C116" i="14" s="1"/>
  <c r="D117" i="13"/>
  <c r="B117" i="14"/>
  <c r="D117" i="14" s="1"/>
  <c r="B118" i="13"/>
  <c r="B115" i="7" l="1"/>
  <c r="C117" i="13"/>
  <c r="C117" i="14"/>
  <c r="D118" i="13"/>
  <c r="B118" i="14"/>
  <c r="D118" i="14" s="1"/>
  <c r="B119" i="13"/>
  <c r="B116" i="7" l="1"/>
  <c r="C118" i="13"/>
  <c r="C118" i="14" s="1"/>
  <c r="D119" i="13"/>
  <c r="B119" i="14"/>
  <c r="D119" i="14" s="1"/>
  <c r="B120" i="13"/>
  <c r="B117" i="7" l="1"/>
  <c r="C119" i="13"/>
  <c r="C119" i="14"/>
  <c r="D120" i="13"/>
  <c r="B120" i="14"/>
  <c r="D120" i="14" s="1"/>
  <c r="B121" i="13"/>
  <c r="B118" i="7" l="1"/>
  <c r="C120" i="13"/>
  <c r="C120" i="14" s="1"/>
  <c r="D121" i="13"/>
  <c r="B121" i="14"/>
  <c r="D121" i="14" s="1"/>
  <c r="B122" i="13"/>
  <c r="B119" i="7" l="1"/>
  <c r="C121" i="13"/>
  <c r="C121" i="14" s="1"/>
  <c r="D122" i="13"/>
  <c r="B122" i="14"/>
  <c r="D122" i="14" s="1"/>
  <c r="B123" i="13"/>
  <c r="B120" i="7" l="1"/>
  <c r="C122" i="13"/>
  <c r="C122" i="14" s="1"/>
  <c r="D123" i="13"/>
  <c r="B123" i="14"/>
  <c r="D123" i="14" s="1"/>
  <c r="B124" i="13"/>
  <c r="B121" i="7" l="1"/>
  <c r="C123" i="13"/>
  <c r="C123" i="14"/>
  <c r="D124" i="13"/>
  <c r="B124" i="14"/>
  <c r="D124" i="14" s="1"/>
  <c r="B125" i="13"/>
  <c r="B122" i="7" l="1"/>
  <c r="C124" i="13"/>
  <c r="C124" i="14" s="1"/>
  <c r="D125" i="13"/>
  <c r="B125" i="14"/>
  <c r="D125" i="14" s="1"/>
  <c r="B126" i="13"/>
  <c r="B123" i="7" l="1"/>
  <c r="C125" i="13"/>
  <c r="C125" i="14"/>
  <c r="D126" i="13"/>
  <c r="B126" i="14"/>
  <c r="D126" i="14" s="1"/>
  <c r="B127" i="13"/>
  <c r="B124" i="7" l="1"/>
  <c r="C126" i="13"/>
  <c r="C126" i="14" s="1"/>
  <c r="D127" i="13"/>
  <c r="B127" i="14"/>
  <c r="D127" i="14" s="1"/>
  <c r="B128" i="13"/>
  <c r="B125" i="7" l="1"/>
  <c r="C127" i="13"/>
  <c r="C127" i="14"/>
  <c r="D128" i="13"/>
  <c r="B128" i="14"/>
  <c r="D128" i="14" s="1"/>
  <c r="B129" i="13"/>
  <c r="B126" i="7" l="1"/>
  <c r="C128" i="13"/>
  <c r="C128" i="14"/>
  <c r="D129" i="13"/>
  <c r="B129" i="14"/>
  <c r="D129" i="14" s="1"/>
  <c r="B130" i="13"/>
  <c r="B127" i="7" l="1"/>
  <c r="C129" i="13"/>
  <c r="C129" i="14" s="1"/>
  <c r="D130" i="13"/>
  <c r="B130" i="14"/>
  <c r="D130" i="14" s="1"/>
  <c r="B131" i="13"/>
  <c r="B128" i="7" l="1"/>
  <c r="C130" i="13"/>
  <c r="C130" i="14" s="1"/>
  <c r="D131" i="13"/>
  <c r="B131" i="14"/>
  <c r="D131" i="14" s="1"/>
  <c r="B132" i="13"/>
  <c r="B129" i="7" l="1"/>
  <c r="C131" i="13"/>
  <c r="C131" i="14" s="1"/>
  <c r="D132" i="13"/>
  <c r="B132" i="14"/>
  <c r="D132" i="14" s="1"/>
  <c r="B133" i="13"/>
  <c r="B130" i="7" l="1"/>
  <c r="C132" i="13"/>
  <c r="C132" i="14"/>
  <c r="D133" i="13"/>
  <c r="B133" i="14"/>
  <c r="D133" i="14" s="1"/>
  <c r="B134" i="13"/>
  <c r="B131" i="7" l="1"/>
  <c r="C133" i="13"/>
  <c r="C133" i="14"/>
  <c r="D134" i="13"/>
  <c r="B134" i="14"/>
  <c r="D134" i="14" s="1"/>
  <c r="B135" i="13"/>
  <c r="B132" i="7" l="1"/>
  <c r="C134" i="13"/>
  <c r="C134" i="14" s="1"/>
  <c r="D135" i="13"/>
  <c r="B135" i="14"/>
  <c r="D135" i="14" s="1"/>
  <c r="B136" i="13"/>
  <c r="B133" i="7" l="1"/>
  <c r="C135" i="13"/>
  <c r="C135" i="14" s="1"/>
  <c r="D136" i="13"/>
  <c r="B136" i="14"/>
  <c r="D136" i="14" s="1"/>
  <c r="B137" i="13"/>
  <c r="B134" i="7" l="1"/>
  <c r="C136" i="13"/>
  <c r="C136" i="14"/>
  <c r="D137" i="13"/>
  <c r="B137" i="14"/>
  <c r="D137" i="14" s="1"/>
  <c r="B138" i="13"/>
  <c r="B135" i="7" l="1"/>
  <c r="C137" i="13"/>
  <c r="C137" i="14"/>
  <c r="D138" i="13"/>
  <c r="B138" i="14"/>
  <c r="D138" i="14" s="1"/>
  <c r="B139" i="13"/>
  <c r="B136" i="7" l="1"/>
  <c r="C138" i="13"/>
  <c r="C138" i="14"/>
  <c r="D139" i="13"/>
  <c r="B139" i="14"/>
  <c r="D139" i="14" s="1"/>
  <c r="B140" i="13"/>
  <c r="B137" i="7" l="1"/>
  <c r="C139" i="13"/>
  <c r="C139" i="14" s="1"/>
  <c r="D140" i="13"/>
  <c r="B140" i="14"/>
  <c r="D140" i="14" s="1"/>
  <c r="B141" i="13"/>
  <c r="B138" i="7" l="1"/>
  <c r="C140" i="13"/>
  <c r="C140" i="14"/>
  <c r="D141" i="13"/>
  <c r="B141" i="14"/>
  <c r="D141" i="14" s="1"/>
  <c r="B142" i="13"/>
  <c r="B139" i="7" l="1"/>
  <c r="C141" i="13"/>
  <c r="C141" i="14"/>
  <c r="D142" i="13"/>
  <c r="B142" i="14"/>
  <c r="D142" i="14" s="1"/>
  <c r="B143" i="13"/>
  <c r="B140" i="7" l="1"/>
  <c r="C142" i="13"/>
  <c r="C142" i="14" s="1"/>
  <c r="D143" i="13"/>
  <c r="B143" i="14"/>
  <c r="D143" i="14" s="1"/>
  <c r="B144" i="13"/>
  <c r="B141" i="7" l="1"/>
  <c r="C143" i="13"/>
  <c r="C143" i="14" s="1"/>
  <c r="D144" i="13"/>
  <c r="B144" i="14"/>
  <c r="D144" i="14" s="1"/>
  <c r="B145" i="13"/>
  <c r="B142" i="7" l="1"/>
  <c r="C144" i="13"/>
  <c r="C144" i="14" s="1"/>
  <c r="D145" i="13"/>
  <c r="B145" i="14"/>
  <c r="D145" i="14" s="1"/>
  <c r="B146" i="13"/>
  <c r="B143" i="7" l="1"/>
  <c r="C145" i="13"/>
  <c r="C145" i="14"/>
  <c r="D146" i="13"/>
  <c r="B146" i="14"/>
  <c r="D146" i="14" s="1"/>
  <c r="B147" i="13"/>
  <c r="B144" i="7" l="1"/>
  <c r="C146" i="13"/>
  <c r="C146" i="14" s="1"/>
  <c r="D147" i="13"/>
  <c r="B147" i="14"/>
  <c r="D147" i="14" s="1"/>
  <c r="B148" i="13"/>
  <c r="B145" i="7" l="1"/>
  <c r="C147" i="13"/>
  <c r="C147" i="14" s="1"/>
  <c r="D148" i="13"/>
  <c r="B148" i="14"/>
  <c r="D148" i="14" s="1"/>
  <c r="B149" i="13"/>
  <c r="B146" i="7" l="1"/>
  <c r="C148" i="13"/>
  <c r="C148" i="14" s="1"/>
  <c r="D149" i="13"/>
  <c r="B149" i="14"/>
  <c r="D149" i="14" s="1"/>
  <c r="B150" i="13"/>
  <c r="B147" i="7" l="1"/>
  <c r="C149" i="13"/>
  <c r="C149" i="14" s="1"/>
  <c r="D150" i="13"/>
  <c r="B150" i="14"/>
  <c r="D150" i="14" s="1"/>
  <c r="B151" i="13"/>
  <c r="B148" i="7" l="1"/>
  <c r="C150" i="13"/>
  <c r="C150" i="14" s="1"/>
  <c r="D151" i="13"/>
  <c r="B151" i="14"/>
  <c r="D151" i="14" s="1"/>
  <c r="B152" i="13"/>
  <c r="B149" i="7" l="1"/>
  <c r="C151" i="13"/>
  <c r="C151" i="14" s="1"/>
  <c r="D152" i="13"/>
  <c r="B152" i="14"/>
  <c r="D152" i="14" s="1"/>
  <c r="B153" i="13"/>
  <c r="B150" i="7" l="1"/>
  <c r="C152" i="13"/>
  <c r="C152" i="14"/>
  <c r="D153" i="13"/>
  <c r="B153" i="14"/>
  <c r="D153" i="14" s="1"/>
  <c r="B154" i="13"/>
  <c r="B151" i="7" l="1"/>
  <c r="C153" i="13"/>
  <c r="C153" i="14" s="1"/>
  <c r="D154" i="13"/>
  <c r="B154" i="14"/>
  <c r="D154" i="14" s="1"/>
  <c r="B155" i="13"/>
  <c r="B152" i="7" l="1"/>
  <c r="C154" i="13"/>
  <c r="C154" i="14" s="1"/>
  <c r="D155" i="13"/>
  <c r="B155" i="14"/>
  <c r="D155" i="14" s="1"/>
  <c r="B156" i="13"/>
  <c r="B153" i="7" l="1"/>
  <c r="C155" i="13"/>
  <c r="C155" i="14"/>
  <c r="D156" i="13"/>
  <c r="B156" i="14"/>
  <c r="D156" i="14" s="1"/>
  <c r="B157" i="13"/>
  <c r="B154" i="7" l="1"/>
  <c r="C156" i="13"/>
  <c r="C156" i="14" s="1"/>
  <c r="D157" i="13"/>
  <c r="B157" i="14"/>
  <c r="D157" i="14" s="1"/>
  <c r="B158" i="13"/>
  <c r="B155" i="7" l="1"/>
  <c r="C157" i="13"/>
  <c r="C157" i="14"/>
  <c r="D158" i="13"/>
  <c r="B158" i="14"/>
  <c r="D158" i="14" s="1"/>
  <c r="B159" i="13"/>
  <c r="B156" i="7" l="1"/>
  <c r="C158" i="13"/>
  <c r="C158" i="14" s="1"/>
  <c r="D159" i="13"/>
  <c r="B159" i="14"/>
  <c r="D159" i="14" s="1"/>
  <c r="B160" i="13"/>
  <c r="B157" i="7" l="1"/>
  <c r="C159" i="13"/>
  <c r="C159" i="14"/>
  <c r="D160" i="13"/>
  <c r="B160" i="14"/>
  <c r="D160" i="14" s="1"/>
  <c r="B161" i="13"/>
  <c r="B158" i="7" l="1"/>
  <c r="C160" i="13"/>
  <c r="C160" i="14" s="1"/>
  <c r="D161" i="13"/>
  <c r="B161" i="14"/>
  <c r="D161" i="14" s="1"/>
  <c r="B162" i="13"/>
  <c r="B159" i="7" l="1"/>
  <c r="C161" i="13"/>
  <c r="C161" i="14"/>
  <c r="D162" i="13"/>
  <c r="B162" i="14"/>
  <c r="D162" i="14" s="1"/>
  <c r="B163" i="13"/>
  <c r="B160" i="7" l="1"/>
  <c r="C162" i="13"/>
  <c r="C162" i="14" s="1"/>
  <c r="D163" i="13"/>
  <c r="B163" i="14"/>
  <c r="D163" i="14" s="1"/>
  <c r="B164" i="13"/>
  <c r="B161" i="7" l="1"/>
  <c r="C163" i="13"/>
  <c r="C163" i="14" s="1"/>
  <c r="D164" i="13"/>
  <c r="B164" i="14"/>
  <c r="D164" i="14" s="1"/>
  <c r="B165" i="13"/>
  <c r="B162" i="7" l="1"/>
  <c r="C164" i="13"/>
  <c r="C164" i="14" s="1"/>
  <c r="D165" i="13"/>
  <c r="B165" i="14"/>
  <c r="D165" i="14" s="1"/>
  <c r="B166" i="13"/>
  <c r="B163" i="7" l="1"/>
  <c r="C165" i="13"/>
  <c r="C165" i="14"/>
  <c r="D166" i="13"/>
  <c r="B166" i="14"/>
  <c r="D166" i="14" s="1"/>
  <c r="B167" i="13"/>
  <c r="B164" i="7" l="1"/>
  <c r="C166" i="13"/>
  <c r="C166" i="14" s="1"/>
  <c r="D167" i="13"/>
  <c r="B167" i="14"/>
  <c r="D167" i="14" s="1"/>
  <c r="B168" i="13"/>
  <c r="B165" i="7" l="1"/>
  <c r="C167" i="13"/>
  <c r="C167" i="14" s="1"/>
  <c r="D168" i="13"/>
  <c r="B168" i="14"/>
  <c r="D168" i="14" s="1"/>
  <c r="B169" i="13"/>
  <c r="B166" i="7" l="1"/>
  <c r="C168" i="13"/>
  <c r="C168" i="14" s="1"/>
  <c r="D169" i="13"/>
  <c r="B169" i="14"/>
  <c r="D169" i="14" s="1"/>
  <c r="B170" i="13"/>
  <c r="B167" i="7" l="1"/>
  <c r="C169" i="13"/>
  <c r="C169" i="14"/>
  <c r="D170" i="13"/>
  <c r="B170" i="14"/>
  <c r="D170" i="14" s="1"/>
  <c r="B171" i="13"/>
  <c r="B168" i="7" l="1"/>
  <c r="C170" i="13"/>
  <c r="C170" i="14" s="1"/>
  <c r="D171" i="13"/>
  <c r="B171" i="14"/>
  <c r="D171" i="14" s="1"/>
  <c r="B172" i="13"/>
  <c r="B169" i="7" l="1"/>
  <c r="C171" i="13"/>
  <c r="C171" i="14" s="1"/>
  <c r="D172" i="13"/>
  <c r="B172" i="14"/>
  <c r="D172" i="14" s="1"/>
  <c r="B173" i="13"/>
  <c r="B170" i="7" l="1"/>
  <c r="C172" i="13"/>
  <c r="C172" i="14" s="1"/>
  <c r="D173" i="13"/>
  <c r="B173" i="14"/>
  <c r="D173" i="14" s="1"/>
  <c r="B174" i="13"/>
  <c r="B171" i="7" l="1"/>
  <c r="C173" i="13"/>
  <c r="C173" i="14" s="1"/>
  <c r="D174" i="13"/>
  <c r="B174" i="14"/>
  <c r="D174" i="14" s="1"/>
  <c r="B175" i="13"/>
  <c r="B172" i="7" l="1"/>
  <c r="C174" i="13"/>
  <c r="C174" i="14" s="1"/>
  <c r="D175" i="13"/>
  <c r="B175" i="14"/>
  <c r="D175" i="14" s="1"/>
  <c r="B176" i="13"/>
  <c r="B173" i="7" l="1"/>
  <c r="C175" i="13"/>
  <c r="C175" i="14" s="1"/>
  <c r="D176" i="13"/>
  <c r="B176" i="14"/>
  <c r="D176" i="14" s="1"/>
  <c r="B177" i="13"/>
  <c r="B174" i="7" l="1"/>
  <c r="C176" i="13"/>
  <c r="C176" i="14" s="1"/>
  <c r="D177" i="13"/>
  <c r="B177" i="14"/>
  <c r="D177" i="14" s="1"/>
  <c r="B178" i="13"/>
  <c r="B175" i="7" l="1"/>
  <c r="C177" i="13"/>
  <c r="C177" i="14" s="1"/>
  <c r="D178" i="13"/>
  <c r="B178" i="14"/>
  <c r="D178" i="14" s="1"/>
  <c r="B179" i="13"/>
  <c r="B176" i="7" l="1"/>
  <c r="C178" i="13"/>
  <c r="C178" i="14"/>
  <c r="D179" i="13"/>
  <c r="B179" i="14"/>
  <c r="D179" i="14" s="1"/>
  <c r="B180" i="13"/>
  <c r="B177" i="7" l="1"/>
  <c r="C179" i="13"/>
  <c r="C179" i="14" s="1"/>
  <c r="D180" i="13"/>
  <c r="B180" i="14"/>
  <c r="D180" i="14" s="1"/>
  <c r="B181" i="13"/>
  <c r="B178" i="7" l="1"/>
  <c r="C180" i="13"/>
  <c r="C180" i="14" s="1"/>
  <c r="D181" i="13"/>
  <c r="B181" i="14"/>
  <c r="D181" i="14" s="1"/>
  <c r="B182" i="13"/>
  <c r="B179" i="7" l="1"/>
  <c r="C181" i="13"/>
  <c r="C181" i="14" s="1"/>
  <c r="D182" i="13"/>
  <c r="B182" i="14"/>
  <c r="D182" i="14" s="1"/>
  <c r="B183" i="13"/>
  <c r="B180" i="7" l="1"/>
  <c r="C182" i="13"/>
  <c r="C182" i="14" s="1"/>
  <c r="D183" i="13"/>
  <c r="B183" i="14"/>
  <c r="D183" i="14" s="1"/>
  <c r="B184" i="13"/>
  <c r="B181" i="7" l="1"/>
  <c r="C183" i="13"/>
  <c r="C183" i="14"/>
  <c r="D184" i="13"/>
  <c r="B184" i="14"/>
  <c r="D184" i="14" s="1"/>
  <c r="B185" i="13"/>
  <c r="B182" i="7" l="1"/>
  <c r="C184" i="13"/>
  <c r="C184" i="14" s="1"/>
  <c r="D185" i="13"/>
  <c r="B185" i="14"/>
  <c r="D185" i="14" s="1"/>
  <c r="B186" i="13"/>
  <c r="B183" i="7" l="1"/>
  <c r="C185" i="13"/>
  <c r="C185" i="14"/>
  <c r="D186" i="13"/>
  <c r="B186" i="14"/>
  <c r="D186" i="14" s="1"/>
  <c r="B187" i="13"/>
  <c r="B184" i="7" l="1"/>
  <c r="C186" i="13"/>
  <c r="C186" i="14" s="1"/>
  <c r="D187" i="13"/>
  <c r="B187" i="14"/>
  <c r="D187" i="14" s="1"/>
  <c r="B188" i="13"/>
  <c r="B185" i="7" l="1"/>
  <c r="C187" i="13"/>
  <c r="C187" i="14" s="1"/>
  <c r="D188" i="13"/>
  <c r="B188" i="14"/>
  <c r="D188" i="14" s="1"/>
  <c r="B189" i="13"/>
  <c r="B186" i="7" l="1"/>
  <c r="C188" i="13"/>
  <c r="C188" i="14"/>
  <c r="D189" i="13"/>
  <c r="B189" i="14"/>
  <c r="D189" i="14" s="1"/>
  <c r="B190" i="13"/>
  <c r="B187" i="7" l="1"/>
  <c r="C189" i="13"/>
  <c r="C189" i="14" s="1"/>
  <c r="D190" i="13"/>
  <c r="B190" i="14"/>
  <c r="D190" i="14" s="1"/>
  <c r="B191" i="13"/>
  <c r="B188" i="7" l="1"/>
  <c r="C190" i="13"/>
  <c r="C190" i="14"/>
  <c r="D191" i="13"/>
  <c r="B191" i="14"/>
  <c r="D191" i="14" s="1"/>
  <c r="B192" i="13"/>
  <c r="B189" i="7" l="1"/>
  <c r="C191" i="13"/>
  <c r="C191" i="14"/>
  <c r="D192" i="13"/>
  <c r="B192" i="14"/>
  <c r="D192" i="14" s="1"/>
  <c r="B193" i="13"/>
  <c r="B190" i="7" l="1"/>
  <c r="C192" i="13"/>
  <c r="C192" i="14" s="1"/>
  <c r="D193" i="13"/>
  <c r="B193" i="14"/>
  <c r="D193" i="14" s="1"/>
  <c r="B194" i="13"/>
  <c r="B191" i="7" l="1"/>
  <c r="C193" i="13"/>
  <c r="C193" i="14"/>
  <c r="D194" i="13"/>
  <c r="B194" i="14"/>
  <c r="D194" i="14" s="1"/>
  <c r="B195" i="13"/>
  <c r="B192" i="7" l="1"/>
  <c r="C194" i="13"/>
  <c r="C194" i="14"/>
  <c r="D195" i="13"/>
  <c r="B195" i="14"/>
  <c r="D195" i="14" s="1"/>
  <c r="B196" i="13"/>
  <c r="B193" i="7" l="1"/>
  <c r="C195" i="13"/>
  <c r="C195" i="14" s="1"/>
  <c r="D196" i="13"/>
  <c r="B196" i="14"/>
  <c r="D196" i="14" s="1"/>
  <c r="B197" i="13"/>
  <c r="B194" i="7" l="1"/>
  <c r="C196" i="13"/>
  <c r="C196" i="14" s="1"/>
  <c r="D197" i="13"/>
  <c r="B197" i="14"/>
  <c r="D197" i="14" s="1"/>
  <c r="B198" i="13"/>
  <c r="B195" i="7" l="1"/>
  <c r="C197" i="13"/>
  <c r="C197" i="14" s="1"/>
  <c r="D198" i="13"/>
  <c r="B198" i="14"/>
  <c r="D198" i="14" s="1"/>
  <c r="B199" i="13"/>
  <c r="B196" i="7" l="1"/>
  <c r="C198" i="13"/>
  <c r="C198" i="14" s="1"/>
  <c r="D199" i="13"/>
  <c r="B199" i="14"/>
  <c r="D199" i="14" s="1"/>
  <c r="B200" i="13"/>
  <c r="B197" i="7" l="1"/>
  <c r="C199" i="13"/>
  <c r="C199" i="14" s="1"/>
  <c r="D200" i="13"/>
  <c r="B200" i="14"/>
  <c r="D200" i="14" s="1"/>
  <c r="B201" i="13"/>
  <c r="B198" i="7" l="1"/>
  <c r="C200" i="13"/>
  <c r="C200" i="14" s="1"/>
  <c r="D201" i="13"/>
  <c r="B201" i="14"/>
  <c r="D201" i="14" s="1"/>
  <c r="B202" i="13"/>
  <c r="B199" i="7" l="1"/>
  <c r="C201" i="13"/>
  <c r="C201" i="14"/>
  <c r="D202" i="13"/>
  <c r="B202" i="14"/>
  <c r="D202" i="14" s="1"/>
  <c r="B203" i="13"/>
  <c r="B200" i="7" l="1"/>
  <c r="C202" i="13"/>
  <c r="C202" i="14" s="1"/>
  <c r="D203" i="13"/>
  <c r="B203" i="14"/>
  <c r="D203" i="14" s="1"/>
  <c r="B204" i="13"/>
  <c r="B201" i="7" l="1"/>
  <c r="C203" i="13"/>
  <c r="C203" i="14" s="1"/>
  <c r="D204" i="13"/>
  <c r="B204" i="14"/>
  <c r="D204" i="14" s="1"/>
  <c r="B205" i="13"/>
  <c r="B202" i="7" l="1"/>
  <c r="C204" i="13"/>
  <c r="C204" i="14"/>
  <c r="D205" i="13"/>
  <c r="B205" i="14"/>
  <c r="D205" i="14" s="1"/>
  <c r="B206" i="13"/>
  <c r="B203" i="7" l="1"/>
  <c r="C205" i="13"/>
  <c r="C205" i="14" s="1"/>
  <c r="D206" i="13"/>
  <c r="B206" i="14"/>
  <c r="D206" i="14" s="1"/>
  <c r="B207" i="13"/>
  <c r="B204" i="7" l="1"/>
  <c r="C206" i="13"/>
  <c r="C206" i="14" s="1"/>
  <c r="D207" i="13"/>
  <c r="B207" i="14"/>
  <c r="D207" i="14" s="1"/>
  <c r="B208" i="13"/>
  <c r="B205" i="7" l="1"/>
  <c r="C207" i="13"/>
  <c r="C207" i="14"/>
  <c r="D208" i="13"/>
  <c r="B208" i="14"/>
  <c r="D208" i="14" s="1"/>
  <c r="B209" i="13"/>
  <c r="B206" i="7" l="1"/>
  <c r="C208" i="13"/>
  <c r="C208" i="14" s="1"/>
  <c r="D209" i="13"/>
  <c r="B209" i="14"/>
  <c r="D209" i="14" s="1"/>
  <c r="B210" i="13"/>
  <c r="B207" i="7" l="1"/>
  <c r="C209" i="13"/>
  <c r="C209" i="14" s="1"/>
  <c r="D210" i="13"/>
  <c r="B210" i="14"/>
  <c r="D210" i="14" s="1"/>
  <c r="B211" i="13"/>
  <c r="B208" i="7" l="1"/>
  <c r="C210" i="13"/>
  <c r="C210" i="14"/>
  <c r="D211" i="13"/>
  <c r="B211" i="14"/>
  <c r="D211" i="14" s="1"/>
  <c r="B212" i="13"/>
  <c r="B209" i="7" l="1"/>
  <c r="C211" i="13"/>
  <c r="C211" i="14" s="1"/>
  <c r="D212" i="13"/>
  <c r="B212" i="14"/>
  <c r="D212" i="14" s="1"/>
  <c r="B213" i="13"/>
  <c r="B210" i="7" l="1"/>
  <c r="C212" i="13"/>
  <c r="C212" i="14" s="1"/>
  <c r="D213" i="13"/>
  <c r="B213" i="14"/>
  <c r="D213" i="14" s="1"/>
  <c r="B214" i="13"/>
  <c r="B211" i="7" l="1"/>
  <c r="C213" i="13"/>
  <c r="C213" i="14" s="1"/>
  <c r="D214" i="13"/>
  <c r="B214" i="14"/>
  <c r="D214" i="14" s="1"/>
  <c r="B215" i="13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/>
  <c r="D215" i="13"/>
  <c r="B215" i="14"/>
  <c r="D215" i="14" s="1"/>
  <c r="B216" i="13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 s="1"/>
  <c r="D216" i="13"/>
  <c r="B216" i="14"/>
  <c r="D216" i="14" s="1"/>
  <c r="B217" i="13"/>
  <c r="E215" i="13"/>
  <c r="E215" i="14" s="1"/>
  <c r="C216" i="13" l="1"/>
  <c r="C216" i="14" s="1"/>
  <c r="D217" i="13"/>
  <c r="B217" i="14"/>
  <c r="D217" i="14" s="1"/>
  <c r="B218" i="13"/>
  <c r="E216" i="13"/>
  <c r="E216" i="14" s="1"/>
  <c r="C217" i="13" l="1"/>
  <c r="C217" i="14" s="1"/>
  <c r="D218" i="13"/>
  <c r="B218" i="14"/>
  <c r="D218" i="14" s="1"/>
  <c r="B219" i="13"/>
  <c r="E217" i="13"/>
  <c r="E217" i="14" s="1"/>
  <c r="C218" i="13" l="1"/>
  <c r="C218" i="14" s="1"/>
  <c r="D219" i="13"/>
  <c r="B219" i="14"/>
  <c r="D219" i="14" s="1"/>
  <c r="B220" i="13"/>
  <c r="E218" i="13"/>
  <c r="E218" i="14" s="1"/>
  <c r="C219" i="13" l="1"/>
  <c r="C219" i="14" s="1"/>
  <c r="D220" i="13"/>
  <c r="B220" i="14"/>
  <c r="D220" i="14" s="1"/>
  <c r="B221" i="13"/>
  <c r="E219" i="13"/>
  <c r="E219" i="14" s="1"/>
  <c r="C220" i="13" l="1"/>
  <c r="C220" i="14" s="1"/>
  <c r="D221" i="13"/>
  <c r="B221" i="14"/>
  <c r="D221" i="14" s="1"/>
  <c r="B222" i="13"/>
  <c r="E220" i="13"/>
  <c r="E220" i="14" s="1"/>
  <c r="C221" i="13" l="1"/>
  <c r="C221" i="14" s="1"/>
  <c r="D222" i="13"/>
  <c r="B222" i="14"/>
  <c r="D222" i="14" s="1"/>
  <c r="B223" i="13"/>
  <c r="E221" i="13"/>
  <c r="E221" i="14" s="1"/>
  <c r="C222" i="13" l="1"/>
  <c r="C222" i="14" s="1"/>
  <c r="D223" i="13"/>
  <c r="B223" i="14"/>
  <c r="D223" i="14" s="1"/>
  <c r="B224" i="13"/>
  <c r="E222" i="13"/>
  <c r="E222" i="14" s="1"/>
  <c r="C223" i="13" l="1"/>
  <c r="C223" i="14" s="1"/>
  <c r="D224" i="13"/>
  <c r="B224" i="14"/>
  <c r="D224" i="14" s="1"/>
  <c r="B225" i="13"/>
  <c r="E223" i="13"/>
  <c r="E223" i="14" s="1"/>
  <c r="C224" i="13" l="1"/>
  <c r="C224" i="14" s="1"/>
  <c r="D225" i="13"/>
  <c r="B225" i="14"/>
  <c r="D225" i="14" s="1"/>
  <c r="B226" i="13"/>
  <c r="E224" i="13"/>
  <c r="E224" i="14" s="1"/>
  <c r="C225" i="13" l="1"/>
  <c r="C225" i="14" s="1"/>
  <c r="D226" i="13"/>
  <c r="B226" i="14"/>
  <c r="D226" i="14" s="1"/>
  <c r="B227" i="13"/>
  <c r="E225" i="13"/>
  <c r="E225" i="14" s="1"/>
  <c r="C226" i="13" l="1"/>
  <c r="C226" i="14" s="1"/>
  <c r="D227" i="13"/>
  <c r="B227" i="14"/>
  <c r="D227" i="14" s="1"/>
  <c r="B228" i="13"/>
  <c r="E226" i="13"/>
  <c r="E226" i="14" s="1"/>
  <c r="C227" i="13" l="1"/>
  <c r="C227" i="14" s="1"/>
  <c r="D228" i="13"/>
  <c r="B228" i="14"/>
  <c r="D228" i="14" s="1"/>
  <c r="E227" i="13"/>
  <c r="E227" i="14" s="1"/>
  <c r="C228" i="13" l="1"/>
  <c r="C228" i="14" s="1"/>
  <c r="E228" i="13"/>
  <c r="E228" i="14" s="1"/>
  <c r="AN223" i="7" l="1"/>
  <c r="AH222" i="7"/>
  <c r="AN222" i="7"/>
  <c r="AL224" i="7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J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J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J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34" i="14" l="1"/>
  <c r="J128" i="14"/>
  <c r="J141" i="14"/>
  <c r="J148" i="14"/>
  <c r="J60" i="13"/>
  <c r="N60" i="13" s="1"/>
  <c r="J14" i="14"/>
  <c r="J58" i="14"/>
  <c r="J53" i="13"/>
  <c r="N53" i="13" s="1"/>
  <c r="J19" i="13"/>
  <c r="M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M93" i="13"/>
  <c r="N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F35" i="7"/>
  <c r="F40" i="7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M60" i="13" l="1"/>
  <c r="N19" i="13"/>
  <c r="L19" i="13" s="1"/>
  <c r="M188" i="13"/>
  <c r="L188" i="13" s="1"/>
  <c r="M53" i="13"/>
  <c r="J28" i="13"/>
  <c r="M28" i="13" s="1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M168" i="13"/>
  <c r="L168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L60" i="13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L53" i="13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N23" i="13"/>
  <c r="M23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D20" i="7"/>
  <c r="D151" i="7"/>
  <c r="D21" i="7"/>
  <c r="D190" i="7"/>
  <c r="D55" i="7"/>
  <c r="D28" i="7"/>
  <c r="D41" i="7"/>
  <c r="D68" i="7"/>
  <c r="D58" i="7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N33" i="13" l="1"/>
  <c r="L33" i="13" s="1"/>
  <c r="N28" i="13"/>
  <c r="N31" i="13"/>
  <c r="M29" i="13"/>
  <c r="L29" i="13" s="1"/>
  <c r="N42" i="13"/>
  <c r="L42" i="13" s="1"/>
  <c r="N32" i="13"/>
  <c r="L32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M38" i="13"/>
  <c r="L38" i="13" s="1"/>
  <c r="N37" i="13"/>
  <c r="L37" i="13" s="1"/>
  <c r="M30" i="13"/>
  <c r="L30" i="13" s="1"/>
  <c r="N34" i="13"/>
  <c r="L34" i="13" s="1"/>
  <c r="M25" i="13"/>
  <c r="L25" i="13" s="1"/>
  <c r="N40" i="13"/>
  <c r="M40" i="13"/>
  <c r="M39" i="13"/>
  <c r="N39" i="13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8" i="13"/>
  <c r="L227" i="13"/>
  <c r="L31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N3" i="13"/>
  <c r="M3" i="13"/>
  <c r="L3" i="1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<sst xmlns="http://schemas.openxmlformats.org/spreadsheetml/2006/main" count="401" uniqueCount="121">
  <si>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</si>
  <si>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</si>
  <si>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</si>
  <si>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</si>
  <si>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</si>
  <si>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</si>
  <si>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</si>
  <si>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</si>
  <si>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</si>
  <si>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</si>
  <si>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</si>
  <si>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</si>
  <si>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</si>
  <si>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</si>
  <si>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</si>
  <si>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</si>
  <si>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</si>
  <si>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</si>
  <si>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</si>
  <si>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</si>
  <si>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</si>
  <si>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</si>
  <si>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</si>
  <si>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</si>
  <si>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</si>
  <si>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</si>
  <si>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</si>
  <si>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</si>
  <si>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</si>
  <si>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</si>
  <si>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</si>
  <si>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</si>
  <si>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</si>
  <si>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</si>
  <si>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</si>
  <si>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</si>
  <si>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</si>
  <si>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</si>
  <si>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</si>
  <si>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</si>
  <si>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</si>
  <si>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</si>
  <si>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</si>
  <si>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</si>
  <si>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</si>
  <si>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</si>
  <si>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</si>
  <si>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</si>
  <si>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</si>
  <si>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</si>
  <si>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</si>
  <si>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</si>
  <si>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</si>
  <si>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</si>
  <si>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</si>
  <si>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</si>
  <si>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</si>
  <si>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</si>
  <si>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</si>
  <si>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</si>
  <si>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</si>
  <si>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</si>
  <si>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</si>
  <si>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</si>
  <si>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</si>
  <si>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</si>
  <si>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</si>
  <si>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</si>
  <si>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</si>
  <si>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</si>
  <si>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</si>
  <si>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</si>
  <si>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</si>
  <si>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</si>
  <si>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</si>
  <si>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</si>
  <si>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</si>
  <si>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</si>
  <si>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</si>
  <si>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</si>
  <si>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</si>
  <si>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</si>
  <si>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</si>
  <si>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</si>
  <si>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</si>
  <si>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</si>
  <si>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</si>
  <si>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</si>
  <si>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</si>
  <si>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</si>
  <si>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</si>
  <si>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</si>
  <si>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</si>
  <si>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</si>
  <si>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</si>
  <si>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</si>
  <si>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</si>
  <si>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</si>
  <si>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</si>
  <si>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</si>
  <si>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</si>
  <si>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</si>
  <si>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</si>
  <si>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</si>
  <si>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</si>
  <si>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</si>
  <si>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</si>
  <si>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</si>
  <si>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</si>
  <si>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</si>
  <si>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</si>
  <si>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</si>
  <si>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Wednesday 21</t>
  </si>
  <si>
    <t>14°</t>
  </si>
  <si>
    <t>Thursday 22</t>
  </si>
  <si>
    <t>Friday 23</t>
  </si>
  <si>
    <t>Saturday 24</t>
  </si>
  <si>
    <t>DATA DE VIENTO EJECUTADO CE PUNTA LOMITAS SUNDAY 14 JULY</t>
  </si>
  <si>
    <t>GENERACIÓN PROYECTADA CE PUNTA LOMITAS, POR BARRA Y # AEG E/S TUESDAY 16 JULY</t>
  </si>
  <si>
    <t>DATA DE VIENTO EJECUTADO CE PUNTA LOMITAS EXPANSIÓN SUNDAY 14 JULY</t>
  </si>
  <si>
    <t>GENERACIÓN PROYECTADA CE PUNTA LOMITAS EXPANSIÓN, POR BARRA Y # AEG E/S TUESDAY 16 JULY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</si>
</sst>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"/>
    <numFmt numFmtId="165" formatCode="0.000"/>
    <numFmt numFmtId="169" formatCode="dddd\ d/mmm/yyyy"/>
  </numFmts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7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4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4" fontId="2" fillId="0" borderId="0" xfId="0" applyNumberFormat="1" applyFont="1"/>
    <xf numFmtId="164" fontId="3" fillId="0" borderId="0" xfId="0" applyNumberFormat="1" applyFont="1"/>
    <xf numFmtId="165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4" fontId="2" fillId="0" borderId="0" xfId="0" applyNumberFormat="1" applyFont="1" applyAlignment="1">
      <alignment horizontal="center"/>
    </xf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5" fontId="5" fillId="6" borderId="0" xfId="0" applyNumberFormat="1" applyFont="1" applyFill="1"/>
    <xf numFmtId="164" fontId="5" fillId="6" borderId="0" xfId="0" applyNumberFormat="1" applyFont="1" applyFill="1"/>
    <xf numFmtId="0" fontId="5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4" fontId="5" fillId="9" borderId="0" xfId="0" applyNumberFormat="1" applyFont="1" applyFill="1"/>
    <xf numFmtId="164" fontId="5" fillId="10" borderId="0" xfId="0" applyNumberFormat="1" applyFont="1" applyFill="1"/>
    <xf numFmtId="0" fontId="5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20" fontId="0" fillId="0" borderId="9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169" fontId="2" fillId="0" borderId="0" xfId="0" applyNumberFormat="1" applyFont="1" applyAlignment="1">
      <alignment horizontal="center"/>
    </xf>
    <xf numFmtId="0" fontId="0" fillId="12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43" fontId="0" fillId="0" borderId="0" xfId="1" applyFont="1"/>
    <xf numFmtId="14" fontId="0" fillId="0" borderId="0" xfId="0" applyNumberFormat="1"/>
    <xf numFmtId="22" fontId="0" fillId="0" borderId="0" xfId="0" applyNumberFormat="1"/>
    <xf numFmtId="43" fontId="0" fillId="0" borderId="0" xfId="0" applyNumberFormat="1"/>
    <xf numFmtId="2" fontId="0" fillId="13" borderId="10" xfId="0" applyNumberFormat="1" applyFill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0" fontId="6" fillId="14" borderId="0" xfId="0" applyFont="1" applyFill="1"/>
    <xf numFmtId="0" fontId="6" fillId="14" borderId="0" xfId="0" applyFont="1" applyFill="1" applyAlignment="1">
      <alignment horizontal="center" vertical="center"/>
    </xf>
    <xf numFmtId="0" fontId="7" fillId="14" borderId="0" xfId="0" applyFont="1" applyFill="1"/>
    <xf numFmtId="0" fontId="0" fillId="14" borderId="0" xfId="0" applyFill="1" applyAlignment="1">
      <alignment horizontal="center"/>
    </xf>
    <xf numFmtId="169" fontId="0" fillId="0" borderId="9" xfId="0" applyNumberFormat="1" applyBorder="1" applyAlignment="1">
      <alignment horizontal="center"/>
    </xf>
    <xf numFmtId="169" fontId="0" fillId="0" borderId="0" xfId="0" applyNumberFormat="1" applyAlignment="1">
      <alignment horizontal="center"/>
    </xf>
    <xf numFmtId="0" fontId="8" fillId="15" borderId="0" xfId="0" applyFont="1" applyFill="1" applyAlignment="1">
      <alignment horizontal="center" vertical="center" wrapText="1"/>
    </xf>
    <xf numFmtId="0" fontId="8" fillId="16" borderId="0" xfId="0" applyFont="1" applyFill="1" applyAlignment="1">
      <alignment horizontal="center" vertical="center" wrapText="1"/>
    </xf>
  </cellXfs>
  <cellStyles count="2">
    <cellStyle name="Millares" xfId="1" builtinId="3"/>
    <cellStyle name="Normal" xfId="0" builtinId="0"/>
  </cellStyles>
  <dxfs count="133"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9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9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#¡REF!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2">
  <autoFilter ref="A2:C53" xr:uid="{00000000-0009-0000-0100-000001000000}"/>
  <tableColumns count="3">
    <tableColumn id="1" xr3:uid="{A15F7771-3411-4755-BF25-9924886865A8}" name="Wind Speed Bin [m/s)" dataDxfId="131"/>
    <tableColumn id="2" xr3:uid="{142316B4-F310-4F1E-AE48-A51BDCADD2A3}" name="Warranted Power Curve for _x000a_1.194Kg/m3 air density [kW]_x000a_SG 5.0-145 (AM 0, 5.0MW) AT _x000a_90M" dataDxfId="130"/>
    <tableColumn id="3" xr3:uid="{6237B2CE-0525-48CA-B0BD-8FBD05434998}" name="Warranted Power Curve for _x000a_1.194Kg/m3 air density [kW]_x000a_SG 5.0-145 (AM+1, 5.2MW) AT _x000a_90M" dataDxfId="129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8">
  <autoFilter ref="E2:G9" xr:uid="{00000000-0009-0000-0100-000002000000}"/>
  <tableColumns count="3">
    <tableColumn id="1" xr3:uid="{48F62C8F-CD0C-4F98-9C1C-8DBE403AF5D7}" name="Temp" dataDxfId="127"/>
    <tableColumn id="2" xr3:uid="{324CBFFC-F49D-4930-993D-E2C4D76FB8BA}" name="Warranted Power Curve for _x000a_1.194Kg/m3 air density [kW]_x000a_SG 5.0-145 (AM 0, 5.0MW) AT _x000a_90M" dataDxfId="126"/>
    <tableColumn id="3" xr3:uid="{821B827B-F8A9-4639-9D07-E460A4E8207D}" name="Warranted Power Curve for _x000a_1.194Kg/m3 air density [kW]_x000a_SG 5.0-145 (AM+1, 5.2MW) AT _x000a_90M" dataDxfId="125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4" dataDxfId="123">
  <autoFilter ref="B3:AA244" xr:uid="{88A0CA80-E5D4-49EB-A90A-1F081A73746E}"/>
  <tableColumns count="26">
    <tableColumn id="1" xr3:uid="{3BFB069A-03CC-44B5-8993-6206EAF1AAE1}" name="Fecha" dataDxfId="122"/>
    <tableColumn id="2" xr3:uid="{FCDCF028-61D2-429D-B431-5E3910AA17E3}" name="Hora" dataDxfId="121">
      <calculatedColumnFormula>C3+TIME(1,0,0)</calculatedColumnFormula>
    </tableColumn>
    <tableColumn id="12" xr3:uid="{20057907-496E-4BB0-AB48-9BE13A9F62D4}" name="Windy PLOM_x000a_MW" dataDxfId="120">
      <calculatedColumnFormula>Table12[[#This Row],[MW TOTAL BARRA A]]+Table12[[#This Row],[MW TOTAL BARRA B]]</calculatedColumnFormula>
    </tableColumn>
    <tableColumn id="3" xr3:uid="{FA7C1EFD-491D-4FA1-9D82-580F3B4F24FB}" name="Windy_x000a_m/s" dataDxfId="119"/>
    <tableColumn id="4" xr3:uid="{D25C1385-F622-4C2D-BF41-27621A984293}" name="Windy Gusts_x000a_m/s" dataDxfId="118"/>
    <tableColumn id="5" xr3:uid="{A84EA0B2-49D7-4D37-B75C-84AAEDD45234}" name="Windy Temp._x000a_°C (original)" dataDxfId="117"/>
    <tableColumn id="6" xr3:uid="{0F93AD40-8D15-4824-B6B1-6F8531C4AEB1}" name="Windy Temp._x000a_°C" dataDxfId="116">
      <calculatedColumnFormula>MID(G4,1,2)</calculatedColumnFormula>
    </tableColumn>
    <tableColumn id="16" xr3:uid="{8D1120FC-2444-48CF-AA6B-15D6A00951E1}" name="AEG E/S BARRA A" dataDxfId="115"/>
    <tableColumn id="17" xr3:uid="{1F8D3ECA-423D-4E35-8D5A-E18AECE0431F}" name="AEG E/S BARRA B" dataDxfId="114"/>
    <tableColumn id="20" xr3:uid="{928E054F-9C45-4B64-A0BD-5549B678339F}" name="MW TOTAL BARRA A" dataDxfId="113">
      <calculatedColumnFormula>Table12[[#This Row],[AEG E/S BARRA A]]*Table12[[#This Row],[AEG 5.2 MW]]</calculatedColumnFormula>
    </tableColumn>
    <tableColumn id="21" xr3:uid="{83270BB2-98F2-4DCA-8B0A-746B1393F78B}" name="MW TOTAL BARRA B" dataDxfId="112">
      <calculatedColumnFormula>Table12[[#This Row],[AEG E/S BARRA B]]*Table12[[#This Row],[AEG 5.0 MW]]</calculatedColumnFormula>
    </tableColumn>
    <tableColumn id="26" xr3:uid="{3DD84B59-3FFF-4F64-BADA-77800B03F3E3}" name="Derate" dataDxfId="111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0">
      <calculatedColumnFormula>INDEX(Curva_Temp[Temp],MATCH(Table12[[#This Row],[Windy Temp.
°C]],Curva_Temp[Temp]))</calculatedColumnFormula>
    </tableColumn>
    <tableColumn id="25" xr3:uid="{DF8131C3-FF84-46C7-A891-72440B11D058}" name="y1 Temp" dataDxfId="109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8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7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6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5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4"/>
    <tableColumn id="8" xr3:uid="{A29C297F-6C74-4BF2-A177-90048F1508BA}" name="Darwin_x000a_m/s" dataDxfId="103"/>
    <tableColumn id="9" xr3:uid="{96B03B0B-C583-4BCA-AE44-0BE8CB68B92A}" name="Darwin Gusts_x000a_m/s" dataDxfId="102"/>
    <tableColumn id="10" xr3:uid="{7787A70D-560F-44ED-9493-7701D121CD07}" name="Darwin Gusts Round_x000a_m/s" dataDxfId="101"/>
    <tableColumn id="11" xr3:uid="{7D70AEF6-337A-45BD-91C1-DB57F6D34CF6}" name="Darwin Temp._x000a_°C" dataDxfId="100"/>
    <tableColumn id="15" xr3:uid="{29AC730F-DDF5-432C-959A-45FFE39949BC}" name="Darwin MW TOTAL BARRA A" dataDxfId="99"/>
    <tableColumn id="14" xr3:uid="{AAAE6064-2E6E-4BA0-BF2C-A325F19F736B}" name="Darwin MW TOTAL BARRA B" dataDxfId="98"/>
    <tableColumn id="13" xr3:uid="{7A44405E-9798-4E5B-AEF1-A00F8EE41F25}" name="Darwin PLOM_x000a_MW" dataDxfId="97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6" dataDxfId="95">
  <autoFilter ref="B3:AV229" xr:uid="{88A0CA80-E5D4-49EB-A90A-1F081A73746E}"/>
  <tableColumns count="47">
    <tableColumn id="1" xr3:uid="{B276795F-CE1C-4F4D-9355-1F4D7F83B228}" name="Fecha" dataDxfId="94"/>
    <tableColumn id="2" xr3:uid="{DBD55A2B-256B-4128-A88E-FBC558046D10}" name="Hora" dataDxfId="93">
      <calculatedColumnFormula>C3+TIME(1,0,0)</calculatedColumnFormula>
    </tableColumn>
    <tableColumn id="13" xr3:uid="{FB3F7F25-347A-470E-BD19-87E6FF9ABA66}" name="MW TOTAL CE" dataDxfId="92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1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0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89">
      <calculatedColumnFormula>#REF!</calculatedColumnFormula>
    </tableColumn>
    <tableColumn id="4" xr3:uid="{985E9C16-A8DE-47E3-B641-B55EDEDD62BA}" name="Darwin Gusts_x000a_m/s" dataDxfId="88">
      <calculatedColumnFormula>#REF!</calculatedColumnFormula>
    </tableColumn>
    <tableColumn id="6" xr3:uid="{3C0EA449-1FB9-4674-A589-7BA6F6BD5E3B}" name="Darwin Temp._x000a_°C" dataDxfId="87">
      <calculatedColumnFormula>#REF!</calculatedColumnFormula>
    </tableColumn>
    <tableColumn id="5" xr3:uid="{EA1FDDBF-077B-4BD1-B2CF-01C86F1248CF}" name="Darwin Gusts Round Cerro_x000a_m/s" dataDxfId="86">
      <calculatedColumnFormula>CEILING(#REF!*TBL_CalcDarwin[[#This Row],[Darwin Gusts
m/s]],0.5)</calculatedColumnFormula>
    </tableColumn>
    <tableColumn id="45" xr3:uid="{D99E189C-6109-4A50-BFA7-7DCD96EA675B}" name="Darwin Gusts Round Medio_x000a_m/s" dataDxfId="85">
      <calculatedColumnFormula>CEILING(#REF!*TBL_CalcDarwin[[#This Row],[Darwin Gusts
m/s]],0.5)</calculatedColumnFormula>
    </tableColumn>
    <tableColumn id="44" xr3:uid="{D6CED880-3177-4145-B4AE-80823BA3DFB2}" name="Darwin Gusts Round Mar_x000a_m/s" dataDxfId="84">
      <calculatedColumnFormula>CEILING(TBL_CalcDarwin[[#This Row],[Darwin Gusts
m/s]],0.5)</calculatedColumnFormula>
    </tableColumn>
    <tableColumn id="26" xr3:uid="{F4EEBFCA-2A87-41A1-863E-15D5FE239AAF}" name="Derate Temp. AEG 5.2 MW" dataDxfId="83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2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1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0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79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8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7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6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5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4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3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2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1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0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69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8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7">
      <calculatedColumnFormula>HLOOKUP(TBL_CalcDarwin[[#This Row],[Fecha]],#REF!,2,FALSE)</calculatedColumnFormula>
    </tableColumn>
    <tableColumn id="30" xr3:uid="{827A19B0-74B1-46F4-BCEE-129E7FF2E96B}" name="Lomitas - Barra A - 5.2 - Medio" dataDxfId="66">
      <calculatedColumnFormula>HLOOKUP(TBL_CalcDarwin[[#This Row],[Fecha]],#REF!,3,FALSE)</calculatedColumnFormula>
    </tableColumn>
    <tableColumn id="36" xr3:uid="{CAA40EE2-5392-4B60-ADAA-595DDF8D55E5}" name="Lomitas - Barra A - 5.2 - Mar" dataDxfId="65">
      <calculatedColumnFormula>HLOOKUP(TBL_CalcDarwin[[#This Row],[Fecha]],#REF!,4,FALSE)</calculatedColumnFormula>
    </tableColumn>
    <tableColumn id="35" xr3:uid="{9B654934-4254-4CF2-8E57-017BA7AA6DCE}" name="Expansión - Barra A - 5.2 - Cerro" dataDxfId="64">
      <calculatedColumnFormula>HLOOKUP(TBL_CalcDarwin[[#This Row],[Fecha]],#REF!,5,FALSE)</calculatedColumnFormula>
    </tableColumn>
    <tableColumn id="34" xr3:uid="{C06865B5-EA74-4E80-B6FA-69AFAFDDD522}" name="Expansión - Barra A - 5.2 - Medio" dataDxfId="63">
      <calculatedColumnFormula>HLOOKUP(TBL_CalcDarwin[[#This Row],[Fecha]],#REF!,6,FALSE)</calculatedColumnFormula>
    </tableColumn>
    <tableColumn id="33" xr3:uid="{15D4C68E-9763-4B51-A799-66B434D14D6A}" name="Expansión - Barra A - 5.2 - Mar" dataDxfId="62">
      <calculatedColumnFormula>HLOOKUP(TBL_CalcDarwin[[#This Row],[Fecha]],#REF!,7,FALSE)</calculatedColumnFormula>
    </tableColumn>
    <tableColumn id="41" xr3:uid="{6D7FA048-B6D1-40F2-BCCD-77F5E83A5337}" name="Lomitas - Barra B - 5.2 - Cerro" dataDxfId="61">
      <calculatedColumnFormula>HLOOKUP(TBL_CalcDarwin[[#This Row],[Fecha]],#REF!,8,FALSE)</calculatedColumnFormula>
    </tableColumn>
    <tableColumn id="40" xr3:uid="{F2499846-EBE4-4B23-A16A-D40CFB39A18C}" name="Lomitas - Barra B - 5.2 - Medio" dataDxfId="60">
      <calculatedColumnFormula>HLOOKUP(TBL_CalcDarwin[[#This Row],[Fecha]],#REF!,9,FALSE)</calculatedColumnFormula>
    </tableColumn>
    <tableColumn id="39" xr3:uid="{0869EC05-0B3B-44FD-9E2A-73F3D2D5E2E1}" name="Lomitas - Barra B - 5.2 - Mar" dataDxfId="59">
      <calculatedColumnFormula>HLOOKUP(TBL_CalcDarwin[[#This Row],[Fecha]],#REF!,10,FALSE)</calculatedColumnFormula>
    </tableColumn>
    <tableColumn id="38" xr3:uid="{56DED19D-7F65-4A6F-9939-816106498326}" name="Lomitas - Barra B - 5.0 - Cerro" dataDxfId="58">
      <calculatedColumnFormula>HLOOKUP(TBL_CalcDarwin[[#This Row],[Fecha]],#REF!,11,FALSE)</calculatedColumnFormula>
    </tableColumn>
    <tableColumn id="37" xr3:uid="{B8C067F6-1961-48B4-BD9A-FE20D1D7A3C1}" name="Lomitas - Barra B - 5.0 - Mar" dataDxfId="57">
      <calculatedColumnFormula>HLOOKUP(TBL_CalcDarwin[[#This Row],[Fecha]],#REF!,12,FALSE)</calculatedColumnFormula>
    </tableColumn>
    <tableColumn id="32" xr3:uid="{D83AD0B1-B73E-4C87-B365-3F583FA4BC63}" name="Expansión - Barra B - 5.2 - Cerro" dataDxfId="56">
      <calculatedColumnFormula>HLOOKUP(TBL_CalcDarwin[[#This Row],[Fecha]],#REF!,13,FALSE)</calculatedColumnFormula>
    </tableColumn>
    <tableColumn id="10" xr3:uid="{97F1A7DD-E1B2-4E04-9681-1FE463F82BAB}" name="PLOM AEG E/S BARRA A" dataDxfId="55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4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3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2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1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0">
      <calculatedColumnFormula>TBL_CalcDarwin[[#This Row],[Expansión - Barra B - 5.2 - Cerro]]</calculatedColumnFormula>
    </tableColumn>
    <tableColumn id="20" xr3:uid="{D81499E4-387C-4E41-87C6-A538DCD47B19}" name="PLOME MW TOTAL BARRA A" dataDxfId="49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8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313B01-9BE7-4C19-9C9D-DE877719519A}" name="Table1" displayName="Table1" ref="F2:L50" totalsRowShown="0" headerRowDxfId="47" dataDxfId="46">
  <autoFilter ref="F2:L50" xr:uid="{0DDE3FFE-CE37-43E6-AB5E-1AE401BF4D09}"/>
  <tableColumns count="7">
    <tableColumn id="1" xr3:uid="{16F1B5BA-D34C-411E-9C5B-20833467E669}" name="Fecha" dataDxfId="45"/>
    <tableColumn id="2" xr3:uid="{56CF45E6-74BD-479A-A91E-0417A651EBD9}" name="Hora" dataDxfId="44"/>
    <tableColumn id="3" xr3:uid="{BEAA95D9-B33B-484A-9034-6900E41EA79F}" name="MW Proyectada (Barra A)" dataDxfId="43"/>
    <tableColumn id="4" xr3:uid="{1CF57D89-08E2-4848-B4CA-869E60F14D24}" name="MW Proyectada (Barra B)" dataDxfId="42"/>
    <tableColumn id="5" xr3:uid="{2C7976FD-8FDB-48B5-A5DD-3FD87A54A948}" name="AEG DISPONIBLES BARRA A" dataDxfId="41"/>
    <tableColumn id="6" xr3:uid="{301A5512-9E4F-4607-85DE-26E1B4BE7A7A}" name="AEG DISPONIBLES BARRA B" dataDxfId="40"/>
    <tableColumn id="9" xr3:uid="{F291669B-5985-4EE2-B6D9-D9D211A95EAF}" name="TOTAL MW" dataDxfId="39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D7C80E-890E-48F8-BEF7-349795171EDC}" name="Table2" displayName="Table2" ref="A2:C50" totalsRowShown="0" headerRowDxfId="38">
  <autoFilter ref="A2:C50" xr:uid="{DA87D100-82EA-408F-B7B6-A0A4FF88CEAB}"/>
  <tableColumns count="3">
    <tableColumn id="1" xr3:uid="{9187023A-6E5D-4778-AB7A-D490A6474F51}" name="Fecha" dataDxfId="37"/>
    <tableColumn id="2" xr3:uid="{6A23B25B-8224-4851-A019-D48C6D35C3C4}" name="Hora" dataDxfId="36"/>
    <tableColumn id="3" xr3:uid="{448D6DBB-EB41-4B3F-B2D5-837B9D1BE1BA}" name="Viento m/s" dataDxfId="35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9C2DBC0-FE99-4523-95F0-C7B51CEEB968}" name="Table18" displayName="Table18" ref="F2:L50" totalsRowShown="0" headerRowDxfId="34" dataDxfId="33">
  <autoFilter ref="F2:L50" xr:uid="{0DDE3FFE-CE37-43E6-AB5E-1AE401BF4D09}"/>
  <tableColumns count="7">
    <tableColumn id="1" xr3:uid="{62D4A0E8-458F-4E9B-9C3A-FBEBBD7FF3CB}" name="Fecha" dataDxfId="32"/>
    <tableColumn id="2" xr3:uid="{30011FA9-EFB3-4B31-8793-44FB5F0C8A22}" name="Hora" dataDxfId="31"/>
    <tableColumn id="3" xr3:uid="{82B66F11-3523-4A37-BECE-375EF8A24C68}" name="MW Proyectada (Barra A)" dataDxfId="30"/>
    <tableColumn id="4" xr3:uid="{24034D99-D529-4D28-9EBE-6C145EA8822C}" name="MW Proyectada (Barra B)" dataDxfId="29"/>
    <tableColumn id="5" xr3:uid="{9EB39D5A-22BE-4B05-87EA-5D03AF31C977}" name="AEG DISPONIBLES BARRA A" dataDxfId="28"/>
    <tableColumn id="6" xr3:uid="{98E94EB9-594E-4356-96A5-EC4698E35C3D}" name="AEG DISPONIBLES BARRA B" dataDxfId="27"/>
    <tableColumn id="9" xr3:uid="{8579F102-3332-4E74-9CD1-31766B055947}" name="TOTAL MW" dataDxfId="26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982DA00-0E08-40F6-8382-7D762EFD1E8A}" name="Table29" displayName="Table29" ref="A2:C50" totalsRowShown="0" headerRowDxfId="25">
  <autoFilter ref="A2:C50" xr:uid="{DA87D100-82EA-408F-B7B6-A0A4FF88CEAB}"/>
  <tableColumns count="3">
    <tableColumn id="1" xr3:uid="{B75D856E-5D1C-4A84-9862-3F6792E27BFF}" name="Fecha" dataDxfId="24"/>
    <tableColumn id="2" xr3:uid="{3BCDA68B-67BE-4AB2-8D1E-D054999DFBEA}" name="Hora" dataDxfId="23"/>
    <tableColumn id="3" xr3:uid="{B2EB5E13-A65A-403A-B319-D575F4F056B6}" name="Viento m/s" dataDxfId="22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21" dataDxfId="20">
  <autoFilter ref="B2:J228" xr:uid="{0DDE3FFE-CE37-43E6-AB5E-1AE401BF4D09}"/>
  <tableColumns count="9">
    <tableColumn id="1" xr3:uid="{695A6E46-5F8C-40D1-B8A9-81E6A270058E}" name="Fecha" dataDxfId="19"/>
    <tableColumn id="2" xr3:uid="{1165508D-0EF0-486E-8929-3B78648CE145}" name="Hora" dataDxfId="18"/>
    <tableColumn id="7" xr3:uid="{FC1D9EAD-2AC0-4645-96B0-6E29F60F7E30}" name="FECHA /HORA" dataDxfId="17">
      <calculatedColumnFormula>Table110[[#This Row],[Fecha]]</calculatedColumnFormula>
    </tableColumn>
    <tableColumn id="8" xr3:uid="{9231B63A-E0B5-4076-9615-965C8869D1F9}" name="Viento m/s" dataDxfId="16">
      <calculatedColumnFormula>VLOOKUP(Table110[[#This Row],[FECHA /HORA]],TBL_CalcDarwin[],7,0)</calculatedColumnFormula>
    </tableColumn>
    <tableColumn id="3" xr3:uid="{2B6F53CC-28AE-44B0-BB36-612D711C7400}" name="MW Proyectada (Barra A)" dataDxfId="15">
      <calculatedColumnFormula>VLOOKUP(Table110[[#This Row],[FECHA /HORA]],TBL_CalcDarwin[],42,0)</calculatedColumnFormula>
    </tableColumn>
    <tableColumn id="4" xr3:uid="{053EF2E1-3F04-49BA-A60D-F8BB50D8212E}" name="MW Proyectada (Barra B)" dataDxfId="14">
      <calculatedColumnFormula>VLOOKUP(Table110[[#This Row],[FECHA /HORA]],TBL_CalcDarwin[],43,0)</calculatedColumnFormula>
    </tableColumn>
    <tableColumn id="5" xr3:uid="{D9D4015E-C639-4B76-8A7E-09298B191760}" name="AEG DISPONIBLES BARRA A" dataDxfId="13">
      <calculatedColumnFormula>VLOOKUP(Table110[[#This Row],[FECHA /HORA]],TBL_CalcDarwin[],40,0)</calculatedColumnFormula>
    </tableColumn>
    <tableColumn id="6" xr3:uid="{56043B52-7F63-45BE-A142-6B95E77F7C35}" name="AEG DISPONIBLES BARRA B" dataDxfId="12">
      <calculatedColumnFormula>VLOOKUP(Table110[[#This Row],[FECHA /HORA]],TBL_CalcDarwin[],41,0)</calculatedColumnFormula>
    </tableColumn>
    <tableColumn id="9" xr3:uid="{14474769-3C4F-43A2-84C0-9566285CC65C}" name="TOTAL MW" dataDxfId="11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10" dataDxfId="9">
  <autoFilter ref="B2:J228" xr:uid="{84981A0D-CAD3-4F79-9A5E-64939F0D2C62}"/>
  <tableColumns count="9">
    <tableColumn id="1" xr3:uid="{384188B8-FA96-4082-AEB8-AE5DEA3202F6}" name="Fecha" dataDxfId="8">
      <calculatedColumnFormula>Table110[[#This Row],[Fecha]]</calculatedColumnFormula>
    </tableColumn>
    <tableColumn id="2" xr3:uid="{3F0641FD-0947-4789-9A1C-77ABFF3EEEE5}" name="Hora" dataDxfId="7">
      <calculatedColumnFormula>Table110[[#This Row],[Hora]]</calculatedColumnFormula>
    </tableColumn>
    <tableColumn id="8" xr3:uid="{0B3128DB-A004-4E2E-9864-FCDC4ACDB9F7}" name="FECHA /HORA" dataDxfId="6">
      <calculatedColumnFormula>Table14[[#This Row],[Fecha]]</calculatedColumnFormula>
    </tableColumn>
    <tableColumn id="7" xr3:uid="{94ED7C6B-B287-4351-831E-9B0F30EB587A}" name="Viento m/s" dataDxfId="5">
      <calculatedColumnFormula>Table110[[#This Row],[Viento m/s]]</calculatedColumnFormula>
    </tableColumn>
    <tableColumn id="3" xr3:uid="{83044B53-7247-4EC9-8DFC-101495A34E48}" name="MW Proyectada (Barra A)" dataDxfId="4">
      <calculatedColumnFormula>VLOOKUP(Table14[[#This Row],[FECHA /HORA]],TBL_CalcDarwin[],46,0)</calculatedColumnFormula>
    </tableColumn>
    <tableColumn id="4" xr3:uid="{E822FAF5-B6D6-4B7B-A881-BF9308F90E2F}" name="MW Proyectada (Barra B)" dataDxfId="3">
      <calculatedColumnFormula>VLOOKUP(Table14[[#This Row],[FECHA /HORA]],TBL_CalcDarwin[],47,0)</calculatedColumnFormula>
    </tableColumn>
    <tableColumn id="5" xr3:uid="{1BF1E1A4-1BFD-445A-A5D5-D679FD664683}" name="AEG DISPONIBLES BARRA A" dataDxfId="2">
      <calculatedColumnFormula>VLOOKUP(Table14[[#This Row],[FECHA /HORA]],TBL_CalcDarwin[],44,0)</calculatedColumnFormula>
    </tableColumn>
    <tableColumn id="6" xr3:uid="{7C22D775-FACA-4B3F-87E6-10C75663A27F}" name="AEG DISPONIBLES BARRA B" dataDxfId="1">
      <calculatedColumnFormula>VLOOKUP(Table14[[#This Row],[FECHA /HORA]],TBL_CalcDarwin[],45,0)</calculatedColumnFormula>
    </tableColumn>
    <tableColumn id="9" xr3:uid="{6C0471D3-A4DD-40F8-A5DC-B563DD28899B}" name="TOTAL MW" dataDxfId="0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baseColWidth="10" defaultColWidth="22.6328125" defaultRowHeight="14.5" x14ac:dyDescent="0.35"/>
  <cols>
    <col min="2" max="3" width="29.54296875" customWidth="1"/>
  </cols>
  <sheetData>
    <row r="2" spans="1:7" ht="101.5" x14ac:dyDescent="0.3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3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3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3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3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3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3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3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35">
      <c r="A10" s="14">
        <v>5.5</v>
      </c>
      <c r="B10" s="15">
        <v>741</v>
      </c>
      <c r="C10" s="15">
        <v>745</v>
      </c>
    </row>
    <row r="11" spans="1:7" x14ac:dyDescent="0.35">
      <c r="A11" s="14">
        <v>6</v>
      </c>
      <c r="B11" s="15">
        <v>982</v>
      </c>
      <c r="C11" s="15">
        <v>983</v>
      </c>
    </row>
    <row r="12" spans="1:7" x14ac:dyDescent="0.35">
      <c r="A12" s="14">
        <v>6.5</v>
      </c>
      <c r="B12" s="15">
        <v>1265</v>
      </c>
      <c r="C12" s="15">
        <v>1266</v>
      </c>
    </row>
    <row r="13" spans="1:7" x14ac:dyDescent="0.35">
      <c r="A13" s="14">
        <v>7</v>
      </c>
      <c r="B13" s="15">
        <v>1595</v>
      </c>
      <c r="C13" s="15">
        <v>1597</v>
      </c>
    </row>
    <row r="14" spans="1:7" x14ac:dyDescent="0.35">
      <c r="A14" s="14">
        <v>7.5</v>
      </c>
      <c r="B14" s="15">
        <v>1973</v>
      </c>
      <c r="C14" s="15">
        <v>1978</v>
      </c>
    </row>
    <row r="15" spans="1:7" x14ac:dyDescent="0.35">
      <c r="A15" s="14">
        <v>8</v>
      </c>
      <c r="B15" s="15">
        <v>2398</v>
      </c>
      <c r="C15" s="15">
        <v>2409</v>
      </c>
    </row>
    <row r="16" spans="1:7" x14ac:dyDescent="0.35">
      <c r="A16" s="14">
        <v>8.5</v>
      </c>
      <c r="B16" s="15">
        <v>2859</v>
      </c>
      <c r="C16" s="15">
        <v>2878</v>
      </c>
    </row>
    <row r="17" spans="1:3" x14ac:dyDescent="0.35">
      <c r="A17" s="14">
        <v>9</v>
      </c>
      <c r="B17" s="15">
        <v>3336</v>
      </c>
      <c r="C17" s="15">
        <v>3366</v>
      </c>
    </row>
    <row r="18" spans="1:3" x14ac:dyDescent="0.35">
      <c r="A18" s="14">
        <v>9.5</v>
      </c>
      <c r="B18" s="15">
        <v>3798</v>
      </c>
      <c r="C18" s="15">
        <v>3842</v>
      </c>
    </row>
    <row r="19" spans="1:3" x14ac:dyDescent="0.35">
      <c r="A19" s="14">
        <v>10</v>
      </c>
      <c r="B19" s="15">
        <v>4212</v>
      </c>
      <c r="C19" s="15">
        <v>4284</v>
      </c>
    </row>
    <row r="20" spans="1:3" x14ac:dyDescent="0.35">
      <c r="A20" s="14">
        <v>10.5</v>
      </c>
      <c r="B20" s="15">
        <v>4545</v>
      </c>
      <c r="C20" s="15">
        <v>4663</v>
      </c>
    </row>
    <row r="21" spans="1:3" x14ac:dyDescent="0.35">
      <c r="A21" s="14">
        <v>11</v>
      </c>
      <c r="B21" s="15">
        <v>4783</v>
      </c>
      <c r="C21" s="15">
        <v>4956</v>
      </c>
    </row>
    <row r="22" spans="1:3" x14ac:dyDescent="0.35">
      <c r="A22" s="14">
        <v>11.5</v>
      </c>
      <c r="B22" s="15">
        <v>4921</v>
      </c>
      <c r="C22" s="15">
        <v>5151</v>
      </c>
    </row>
    <row r="23" spans="1:3" x14ac:dyDescent="0.35">
      <c r="A23" s="14">
        <v>12</v>
      </c>
      <c r="B23" s="15">
        <v>4972</v>
      </c>
      <c r="C23" s="15">
        <v>5200</v>
      </c>
    </row>
    <row r="24" spans="1:3" x14ac:dyDescent="0.35">
      <c r="A24" s="14">
        <v>12.5</v>
      </c>
      <c r="B24" s="15">
        <v>4987</v>
      </c>
      <c r="C24" s="15">
        <v>5200</v>
      </c>
    </row>
    <row r="25" spans="1:3" x14ac:dyDescent="0.35">
      <c r="A25" s="14">
        <v>13</v>
      </c>
      <c r="B25" s="15">
        <v>4994</v>
      </c>
      <c r="C25" s="15">
        <v>5200</v>
      </c>
    </row>
    <row r="26" spans="1:3" x14ac:dyDescent="0.35">
      <c r="A26" s="14">
        <v>13.5</v>
      </c>
      <c r="B26" s="15">
        <v>4997</v>
      </c>
      <c r="C26" s="15">
        <v>5200</v>
      </c>
    </row>
    <row r="27" spans="1:3" x14ac:dyDescent="0.35">
      <c r="A27" s="14">
        <v>14</v>
      </c>
      <c r="B27" s="15">
        <v>4999</v>
      </c>
      <c r="C27" s="15">
        <v>5200</v>
      </c>
    </row>
    <row r="28" spans="1:3" x14ac:dyDescent="0.35">
      <c r="A28" s="14">
        <v>14.5</v>
      </c>
      <c r="B28" s="15">
        <v>4999</v>
      </c>
      <c r="C28" s="15">
        <v>5200</v>
      </c>
    </row>
    <row r="29" spans="1:3" x14ac:dyDescent="0.35">
      <c r="A29" s="14">
        <v>15</v>
      </c>
      <c r="B29" s="15">
        <v>5000</v>
      </c>
      <c r="C29" s="15">
        <v>5200</v>
      </c>
    </row>
    <row r="30" spans="1:3" x14ac:dyDescent="0.35">
      <c r="A30" s="14">
        <v>15.5</v>
      </c>
      <c r="B30" s="15">
        <v>5000</v>
      </c>
      <c r="C30" s="15">
        <v>5200</v>
      </c>
    </row>
    <row r="31" spans="1:3" x14ac:dyDescent="0.35">
      <c r="A31" s="14">
        <v>16</v>
      </c>
      <c r="B31" s="15">
        <v>5000</v>
      </c>
      <c r="C31" s="15">
        <v>5200</v>
      </c>
    </row>
    <row r="32" spans="1:3" x14ac:dyDescent="0.35">
      <c r="A32" s="14">
        <v>16.5</v>
      </c>
      <c r="B32" s="15">
        <v>5000</v>
      </c>
      <c r="C32" s="15">
        <v>5200</v>
      </c>
    </row>
    <row r="33" spans="1:3" x14ac:dyDescent="0.35">
      <c r="A33" s="14">
        <v>17</v>
      </c>
      <c r="B33" s="15">
        <v>5000</v>
      </c>
      <c r="C33" s="15">
        <v>5200</v>
      </c>
    </row>
    <row r="34" spans="1:3" x14ac:dyDescent="0.35">
      <c r="A34" s="14">
        <v>17.5</v>
      </c>
      <c r="B34" s="15">
        <v>5000</v>
      </c>
      <c r="C34" s="15">
        <v>5200</v>
      </c>
    </row>
    <row r="35" spans="1:3" x14ac:dyDescent="0.35">
      <c r="A35" s="14">
        <v>18</v>
      </c>
      <c r="B35" s="15">
        <v>4999</v>
      </c>
      <c r="C35" s="15">
        <v>5198</v>
      </c>
    </row>
    <row r="36" spans="1:3" x14ac:dyDescent="0.35">
      <c r="A36" s="14">
        <v>18.5</v>
      </c>
      <c r="B36" s="15">
        <v>4996</v>
      </c>
      <c r="C36" s="15">
        <v>5195</v>
      </c>
    </row>
    <row r="37" spans="1:3" x14ac:dyDescent="0.35">
      <c r="A37" s="14">
        <v>19</v>
      </c>
      <c r="B37" s="15">
        <v>4990</v>
      </c>
      <c r="C37" s="15">
        <v>5188</v>
      </c>
    </row>
    <row r="38" spans="1:3" x14ac:dyDescent="0.35">
      <c r="A38" s="14">
        <v>19.5</v>
      </c>
      <c r="B38" s="15">
        <v>4978</v>
      </c>
      <c r="C38" s="15">
        <v>5174</v>
      </c>
    </row>
    <row r="39" spans="1:3" x14ac:dyDescent="0.35">
      <c r="A39" s="14">
        <v>20</v>
      </c>
      <c r="B39" s="15">
        <v>4956</v>
      </c>
      <c r="C39" s="15">
        <v>5148</v>
      </c>
    </row>
    <row r="40" spans="1:3" x14ac:dyDescent="0.35">
      <c r="A40" s="14">
        <v>20.5</v>
      </c>
      <c r="B40" s="15">
        <v>4920</v>
      </c>
      <c r="C40" s="15">
        <v>5106</v>
      </c>
    </row>
    <row r="41" spans="1:3" x14ac:dyDescent="0.35">
      <c r="A41" s="14">
        <v>21</v>
      </c>
      <c r="B41" s="15">
        <v>4869</v>
      </c>
      <c r="C41" s="15">
        <v>5046</v>
      </c>
    </row>
    <row r="42" spans="1:3" x14ac:dyDescent="0.35">
      <c r="A42" s="14">
        <v>21.5</v>
      </c>
      <c r="B42" s="15">
        <v>4802</v>
      </c>
      <c r="C42" s="15">
        <v>4968</v>
      </c>
    </row>
    <row r="43" spans="1:3" x14ac:dyDescent="0.35">
      <c r="A43" s="14">
        <v>22</v>
      </c>
      <c r="B43" s="15">
        <v>4720</v>
      </c>
      <c r="C43" s="15">
        <v>4873</v>
      </c>
    </row>
    <row r="44" spans="1:3" x14ac:dyDescent="0.35">
      <c r="A44" s="14">
        <v>22.5</v>
      </c>
      <c r="B44" s="15">
        <v>4628</v>
      </c>
      <c r="C44" s="15">
        <v>4767</v>
      </c>
    </row>
    <row r="45" spans="1:3" x14ac:dyDescent="0.35">
      <c r="A45" s="14">
        <v>23</v>
      </c>
      <c r="B45" s="15">
        <v>4531</v>
      </c>
      <c r="C45" s="15">
        <v>4655</v>
      </c>
    </row>
    <row r="46" spans="1:3" x14ac:dyDescent="0.35">
      <c r="A46" s="14">
        <v>23.5</v>
      </c>
      <c r="B46" s="15">
        <v>4432</v>
      </c>
      <c r="C46" s="15">
        <v>4542</v>
      </c>
    </row>
    <row r="47" spans="1:3" x14ac:dyDescent="0.35">
      <c r="A47" s="14">
        <v>24</v>
      </c>
      <c r="B47" s="15">
        <v>4388</v>
      </c>
      <c r="C47" s="15">
        <v>4433</v>
      </c>
    </row>
    <row r="48" spans="1:3" x14ac:dyDescent="0.35">
      <c r="A48" s="14">
        <v>24.5</v>
      </c>
      <c r="B48" s="15">
        <v>4247</v>
      </c>
      <c r="C48" s="15">
        <v>4329</v>
      </c>
    </row>
    <row r="49" spans="1:3" x14ac:dyDescent="0.35">
      <c r="A49" s="14">
        <v>25</v>
      </c>
      <c r="B49" s="15">
        <v>4169</v>
      </c>
      <c r="C49" s="15">
        <v>4240</v>
      </c>
    </row>
    <row r="50" spans="1:3" x14ac:dyDescent="0.35">
      <c r="A50" s="14">
        <v>25.5</v>
      </c>
      <c r="B50" s="15">
        <v>4096</v>
      </c>
      <c r="C50" s="15">
        <v>4158</v>
      </c>
    </row>
    <row r="51" spans="1:3" x14ac:dyDescent="0.35">
      <c r="A51" s="14">
        <v>26</v>
      </c>
      <c r="B51" s="15">
        <v>4031</v>
      </c>
      <c r="C51" s="15">
        <v>4085</v>
      </c>
    </row>
    <row r="52" spans="1:3" x14ac:dyDescent="0.35">
      <c r="A52" s="14">
        <v>26.5</v>
      </c>
      <c r="B52" s="15">
        <v>3978</v>
      </c>
      <c r="C52" s="15">
        <v>4025</v>
      </c>
    </row>
    <row r="53" spans="1:3" x14ac:dyDescent="0.3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baseColWidth="10" defaultColWidth="9.08984375" defaultRowHeight="14.5" x14ac:dyDescent="0.35"/>
  <cols>
    <col min="1" max="1" width="15.6328125" customWidth="1"/>
    <col min="2" max="131" width="3.6328125" customWidth="1"/>
  </cols>
  <sheetData>
    <row r="1" spans="1:124" ht="15" thickBot="1" x14ac:dyDescent="0.4"/>
    <row r="2" spans="1:124" x14ac:dyDescent="0.3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3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3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3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3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3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3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" thickBot="1" x14ac:dyDescent="0.4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35">
      <c r="B13" t="s">
        <v>95</v>
      </c>
      <c r="X13" t="s">
        <v>96</v>
      </c>
      <c r="AV13" t="s">
        <v>107</v>
      </c>
      <c r="BT13" t="s">
        <v>108</v>
      </c>
      <c r="CO13" t="s">
        <v>109</v>
      </c>
      <c r="CW13" t="s">
        <v>110</v>
      </c>
      <c r="DD13" t="s">
        <v>112</v>
      </c>
      <c r="DH13" t="s">
        <v>114</v>
      </c>
      <c r="DL13" t="s">
        <v>115</v>
      </c>
      <c r="DP13" t="s">
        <v>116</v>
      </c>
    </row>
    <row r="14" spans="1:124" x14ac:dyDescent="0.3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3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113</v>
      </c>
      <c r="AC16" t="s">
        <v>113</v>
      </c>
      <c r="AD16" t="s">
        <v>113</v>
      </c>
      <c r="AE16" t="s">
        <v>113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3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3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3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35">
      <c r="B21" t="s">
        <v>111</v>
      </c>
    </row>
    <row r="22" spans="2:123" x14ac:dyDescent="0.35">
      <c r="B22" t="s">
        <v>63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baseColWidth="10" defaultColWidth="8.90625" defaultRowHeight="14.5" x14ac:dyDescent="0.35"/>
  <cols>
    <col min="1" max="1" width="9.453125" style="18" customWidth="1"/>
    <col min="2" max="2" width="12" style="18" customWidth="1"/>
    <col min="3" max="3" width="13.453125" style="18" customWidth="1"/>
    <col min="4" max="4" width="14.36328125" style="18" bestFit="1" customWidth="1"/>
    <col min="5" max="6" width="8.90625" style="18"/>
    <col min="7" max="7" width="0" style="18" hidden="1" customWidth="1"/>
    <col min="8" max="8" width="8.90625" style="18"/>
    <col min="9" max="9" width="12.90625" style="18" bestFit="1" customWidth="1"/>
    <col min="10" max="10" width="12.6328125" style="18" bestFit="1" customWidth="1"/>
    <col min="11" max="17" width="12.6328125" style="18" customWidth="1"/>
    <col min="18" max="19" width="15.90625" style="18" bestFit="1" customWidth="1"/>
    <col min="20" max="20" width="9.08984375"/>
    <col min="21" max="21" width="16.6328125" style="18" customWidth="1"/>
    <col min="22" max="22" width="9.08984375"/>
    <col min="23" max="25" width="16.6328125" style="18" customWidth="1"/>
    <col min="26" max="27" width="8.90625" style="18"/>
    <col min="28" max="28" width="16.6328125" style="18" customWidth="1"/>
    <col min="29" max="29" width="8.90625" style="18"/>
    <col min="30" max="31" width="16.6328125" style="18" customWidth="1"/>
    <col min="32" max="32" width="12.6328125" style="18" bestFit="1" customWidth="1"/>
    <col min="33" max="34" width="8.90625" style="18"/>
    <col min="35" max="36" width="12.36328125" style="18" customWidth="1"/>
    <col min="37" max="37" width="14.453125" style="18" customWidth="1"/>
    <col min="38" max="38" width="16.6328125" style="18" customWidth="1"/>
    <col min="39" max="45" width="5.6328125" style="18" customWidth="1"/>
    <col min="46" max="46" width="8.0898437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53125" style="18" customWidth="1"/>
    <col min="146" max="16384" width="8.90625" style="18"/>
  </cols>
  <sheetData>
    <row r="1" spans="2:34" ht="12" x14ac:dyDescent="0.3">
      <c r="T1" s="18"/>
      <c r="V1" s="18"/>
    </row>
    <row r="2" spans="2:34" ht="12" x14ac:dyDescent="0.3">
      <c r="B2" s="16">
        <v>45080</v>
      </c>
      <c r="C2" s="17">
        <v>0</v>
      </c>
      <c r="T2" s="18"/>
      <c r="V2" s="18"/>
    </row>
    <row r="3" spans="2:34" ht="36" x14ac:dyDescent="0.3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3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3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3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3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3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3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3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3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3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3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3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3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3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3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3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3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3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3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3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3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3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3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3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3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3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3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3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3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3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3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3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3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3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3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3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3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3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3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3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3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3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3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3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3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3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3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3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3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3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3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3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3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3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3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3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3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3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3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3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3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3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3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3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3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3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3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3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3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3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3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3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3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3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3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3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3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3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3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3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3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3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3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3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3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3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3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3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3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3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3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3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3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3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3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3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3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3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3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3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3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3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3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3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3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3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3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3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3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3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3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3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3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3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3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3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3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3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3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3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3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3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3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3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3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3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3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3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3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3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3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3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3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3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3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3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3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3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3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3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3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3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3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3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3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3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3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3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3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3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3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3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3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3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3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3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3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3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3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3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3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3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3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3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3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3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3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3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3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3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3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3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3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3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3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3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3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3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3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3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3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3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3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3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3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3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3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3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3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3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3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3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3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3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3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3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3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3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3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3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3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3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3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3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3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3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3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3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3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3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3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3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3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3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3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3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3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3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3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3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3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3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3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3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3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3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3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3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3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3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3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3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3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3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3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3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3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3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3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3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3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3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35">
      <c r="B245" s="16"/>
      <c r="C245" s="17"/>
      <c r="V245" s="18"/>
    </row>
    <row r="246" spans="2:24" x14ac:dyDescent="0.35">
      <c r="B246" s="16"/>
      <c r="C246" s="17"/>
      <c r="V246" s="18"/>
    </row>
    <row r="247" spans="2:24" x14ac:dyDescent="0.35">
      <c r="B247" s="16"/>
      <c r="C247" s="17"/>
      <c r="V247" s="18"/>
    </row>
    <row r="248" spans="2:24" x14ac:dyDescent="0.35">
      <c r="B248" s="16"/>
      <c r="C248" s="17"/>
      <c r="V248" s="18"/>
    </row>
    <row r="249" spans="2:24" x14ac:dyDescent="0.3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baseColWidth="10" defaultColWidth="8.90625" defaultRowHeight="14.5" x14ac:dyDescent="0.35"/>
  <cols>
    <col min="1" max="1" width="9.36328125" style="18" bestFit="1" customWidth="1"/>
    <col min="2" max="2" width="16.36328125" style="18" bestFit="1" customWidth="1"/>
    <col min="3" max="3" width="6.36328125" style="18" bestFit="1" customWidth="1"/>
    <col min="4" max="6" width="9.6328125" style="18" customWidth="1"/>
    <col min="7" max="9" width="8.6328125" style="18" customWidth="1"/>
    <col min="10" max="12" width="8.90625" style="18" customWidth="1"/>
    <col min="13" max="13" width="9.08984375"/>
    <col min="14" max="14" width="9.90625" style="18" bestFit="1" customWidth="1"/>
    <col min="15" max="16" width="7.6328125" style="18" customWidth="1"/>
    <col min="17" max="17" width="7.6328125" style="18" hidden="1" customWidth="1"/>
    <col min="18" max="20" width="12.6328125" style="18" hidden="1" customWidth="1"/>
    <col min="21" max="21" width="8.90625" style="18" customWidth="1"/>
    <col min="22" max="24" width="9.08984375" style="18" customWidth="1"/>
    <col min="25" max="25" width="0" hidden="1" customWidth="1"/>
    <col min="26" max="28" width="12.6328125" style="18" hidden="1" customWidth="1"/>
    <col min="29" max="29" width="6.90625" style="18" customWidth="1"/>
    <col min="30" max="30" width="6.6328125" style="18" customWidth="1"/>
    <col min="31" max="40" width="6.36328125" style="18" customWidth="1"/>
    <col min="41" max="41" width="9.6328125" style="18" customWidth="1"/>
    <col min="42" max="42" width="9.6328125" customWidth="1"/>
    <col min="43" max="44" width="9.6328125" style="18" customWidth="1"/>
    <col min="45" max="51" width="10.36328125" style="18" customWidth="1"/>
    <col min="52" max="58" width="9.08984375"/>
    <col min="59" max="59" width="16.6328125" style="18" customWidth="1"/>
    <col min="60" max="60" width="8.90625" style="18"/>
    <col min="61" max="62" width="16.6328125" style="18" customWidth="1"/>
    <col min="63" max="63" width="12.6328125" style="18" bestFit="1" customWidth="1"/>
    <col min="64" max="65" width="8.90625" style="18"/>
    <col min="66" max="67" width="12.36328125" style="18" customWidth="1"/>
    <col min="68" max="68" width="14.453125" style="18" customWidth="1"/>
    <col min="69" max="69" width="16.6328125" style="18" customWidth="1"/>
    <col min="70" max="76" width="5.6328125" style="18" customWidth="1"/>
    <col min="77" max="77" width="8.0898437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53125" style="18" customWidth="1"/>
    <col min="177" max="16384" width="8.90625" style="18"/>
  </cols>
  <sheetData>
    <row r="1" spans="2:58" ht="12" x14ac:dyDescent="0.3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3">
      <c r="B2" s="16" t="e">
        <f>#REF!</f>
        <v>#REF!</v>
      </c>
      <c r="C2" s="17" t="e">
        <f>#REF!</f>
        <v>#REF!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3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6" t="s">
        <v>17</v>
      </c>
      <c r="H3" s="36" t="s">
        <v>18</v>
      </c>
      <c r="I3" s="36" t="s">
        <v>19</v>
      </c>
      <c r="J3" s="37" t="s">
        <v>89</v>
      </c>
      <c r="K3" s="37" t="s">
        <v>90</v>
      </c>
      <c r="L3" s="37" t="s">
        <v>91</v>
      </c>
      <c r="M3" s="42" t="s">
        <v>66</v>
      </c>
      <c r="N3" s="42" t="s">
        <v>86</v>
      </c>
      <c r="O3" s="42" t="s">
        <v>87</v>
      </c>
      <c r="P3" s="42" t="s">
        <v>88</v>
      </c>
      <c r="Q3" s="20" t="s">
        <v>67</v>
      </c>
      <c r="R3" s="20" t="s">
        <v>68</v>
      </c>
      <c r="S3" s="20" t="s">
        <v>69</v>
      </c>
      <c r="T3" s="20" t="s">
        <v>70</v>
      </c>
      <c r="U3" s="41" t="s">
        <v>71</v>
      </c>
      <c r="V3" s="41" t="s">
        <v>94</v>
      </c>
      <c r="W3" s="41" t="s">
        <v>93</v>
      </c>
      <c r="X3" s="41" t="s">
        <v>92</v>
      </c>
      <c r="Y3" s="20" t="s">
        <v>72</v>
      </c>
      <c r="Z3" s="20" t="s">
        <v>73</v>
      </c>
      <c r="AA3" s="20" t="s">
        <v>74</v>
      </c>
      <c r="AB3" s="20" t="s">
        <v>75</v>
      </c>
      <c r="AC3" s="32" t="s">
        <v>64</v>
      </c>
      <c r="AD3" s="32" t="s">
        <v>65</v>
      </c>
      <c r="AE3" s="32" t="s">
        <v>76</v>
      </c>
      <c r="AF3" s="33" t="s">
        <v>77</v>
      </c>
      <c r="AG3" s="33" t="s">
        <v>78</v>
      </c>
      <c r="AH3" s="33" t="s">
        <v>79</v>
      </c>
      <c r="AI3" s="32" t="s">
        <v>80</v>
      </c>
      <c r="AJ3" s="32" t="s">
        <v>81</v>
      </c>
      <c r="AK3" s="32" t="s">
        <v>82</v>
      </c>
      <c r="AL3" s="32" t="s">
        <v>83</v>
      </c>
      <c r="AM3" s="32" t="s">
        <v>84</v>
      </c>
      <c r="AN3" s="32" t="s">
        <v>85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3">
      <c r="B4" s="51" t="e">
        <f>B2+1+C2</f>
        <v>#REF!</v>
      </c>
      <c r="C4" s="17" t="e">
        <f>C2</f>
        <v>#REF!</v>
      </c>
      <c r="D4" s="34" t="e">
        <f>TBL_CalcDarwin[[#This Row],[Darwin PLOM
MW]]+TBL_CalcDarwin[[#This Row],[Darwin PLOME
MW]]</f>
        <v>#REF!</v>
      </c>
      <c r="E4" s="34" t="e">
        <f>TBL_CalcDarwin[[#This Row],[PLOM MW TOTAL BARRA A]]+TBL_CalcDarwin[[#This Row],[PLOM MW TOTAL BARRA B]]</f>
        <v>#REF!</v>
      </c>
      <c r="F4" s="34" t="e">
        <f>TBL_CalcDarwin[[#This Row],[PLOME MW TOTAL BARRA A]]+TBL_CalcDarwin[[#This Row],[PLOME MW TOTAL BARRA B]]</f>
        <v>#REF!</v>
      </c>
      <c r="G4" s="46" t="e">
        <f>#REF!</f>
        <v>#REF!</v>
      </c>
      <c r="H4" s="46" t="e">
        <f>#REF!</f>
        <v>#REF!</v>
      </c>
      <c r="I4" s="47" t="e">
        <f>#REF!</f>
        <v>#REF!</v>
      </c>
      <c r="J4" s="45" t="e">
        <f>CEILING(#REF!*TBL_CalcDarwin[[#This Row],[Darwin Gusts
m/s]],0.5)</f>
        <v>#REF!</v>
      </c>
      <c r="K4" s="45" t="e">
        <f>CEILING(#REF!*TBL_CalcDarwin[[#This Row],[Darwin Gusts
m/s]],0.5)</f>
        <v>#REF!</v>
      </c>
      <c r="L4" s="45" t="e">
        <f>CEILING(TBL_CalcDarwin[[#This Row],[Darwin Gusts
m/s]],0.5)</f>
        <v>#REF!</v>
      </c>
      <c r="M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" s="39" t="e">
        <f>INDEX(Curva_Temp[Temp],MATCH(TBL_CalcDarwin[[#This Row],[Darwin Temp.
°C]],Curva_Temp[Temp]))</f>
        <v>#REF!</v>
      </c>
      <c r="R4" s="39" t="e">
        <f>INDEX(Curva_Temp[Warranted Power Curve for 
1.194Kg/m3 air density '[kW']
SG 5.0-145 (AM+1, 5.2MW) AT 
90M],MATCH(TBL_CalcDarwin[[#This Row],[Darwin Temp.
°C]],Curva_Temp[Temp]))</f>
        <v>#REF!</v>
      </c>
      <c r="S4" s="39" t="e" cm="1">
        <f t="array" ref="S4">INDEX(Curva_Temp[Temp],MATCH(TBL_CalcDarwin[[#This Row],[Darwin Temp.
°C]],Curva_Temp[Temp])+1)</f>
        <v>#REF!</v>
      </c>
      <c r="T4" s="39" t="e" cm="1">
        <f t="array" ref="T4">INDEX(Curva_Temp[Warranted Power Curve for 
1.194Kg/m3 air density '[kW']
SG 5.0-145 (AM+1, 5.2MW) AT 
90M],MATCH(TBL_CalcDarwin[[#This Row],[Darwin Temp.
°C]],Curva_Temp[Temp])+1)</f>
        <v>#REF!</v>
      </c>
      <c r="U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" s="39" t="e">
        <f>INDEX(Curva_Temp[Temp],MATCH(TBL_CalcDarwin[[#This Row],[Darwin Temp.
°C]],Curva_Temp[Temp]))</f>
        <v>#REF!</v>
      </c>
      <c r="Z4" s="39" t="e">
        <f>INDEX(Curva_Temp[Warranted Power Curve for 
1.194Kg/m3 air density '[kW']
SG 5.0-145 (AM 0, 5.0MW) AT 
90M],MATCH(TBL_CalcDarwin[[#This Row],[Darwin Temp.
°C]],Curva_Temp[Temp]))</f>
        <v>#REF!</v>
      </c>
      <c r="AA4" s="39" t="e" cm="1">
        <f t="array" ref="AA4">INDEX(Curva_Temp[Temp],MATCH(TBL_CalcDarwin[[#This Row],[Darwin Temp.
°C]],Curva_Temp[Temp])+1)</f>
        <v>#REF!</v>
      </c>
      <c r="AB4" s="39" t="e" cm="1">
        <f t="array" ref="AB4">INDEX(Curva_Temp[Warranted Power Curve for 
1.194Kg/m3 air density '[kW']
SG 5.0-145 (AM 0, 5.0MW) AT 
90M],MATCH(TBL_CalcDarwin[[#This Row],[Darwin Temp.
°C]],Curva_Temp[Temp])+1)</f>
        <v>#REF!</v>
      </c>
      <c r="AC4" s="43" t="e">
        <f>HLOOKUP(TBL_CalcDarwin[[#This Row],[Fecha]],#REF!,2,FALSE)</f>
        <v>#REF!</v>
      </c>
      <c r="AD4" s="43" t="e">
        <f>HLOOKUP(TBL_CalcDarwin[[#This Row],[Fecha]],#REF!,3,FALSE)</f>
        <v>#REF!</v>
      </c>
      <c r="AE4" s="43" t="e">
        <f>HLOOKUP(TBL_CalcDarwin[[#This Row],[Fecha]],#REF!,4,FALSE)</f>
        <v>#REF!</v>
      </c>
      <c r="AF4" s="43" t="e">
        <f>HLOOKUP(TBL_CalcDarwin[[#This Row],[Fecha]],#REF!,5,FALSE)</f>
        <v>#REF!</v>
      </c>
      <c r="AG4" s="43" t="e">
        <f>HLOOKUP(TBL_CalcDarwin[[#This Row],[Fecha]],#REF!,6,FALSE)</f>
        <v>#REF!</v>
      </c>
      <c r="AH4" s="43" t="e">
        <f>HLOOKUP(TBL_CalcDarwin[[#This Row],[Fecha]],#REF!,7,FALSE)</f>
        <v>#REF!</v>
      </c>
      <c r="AI4" s="44" t="e">
        <f>HLOOKUP(TBL_CalcDarwin[[#This Row],[Fecha]],#REF!,8,FALSE)</f>
        <v>#REF!</v>
      </c>
      <c r="AJ4" s="44" t="e">
        <f>HLOOKUP(TBL_CalcDarwin[[#This Row],[Fecha]],#REF!,9,FALSE)</f>
        <v>#REF!</v>
      </c>
      <c r="AK4" s="44" t="e">
        <f>HLOOKUP(TBL_CalcDarwin[[#This Row],[Fecha]],#REF!,10,FALSE)</f>
        <v>#REF!</v>
      </c>
      <c r="AL4" s="44" t="e">
        <f>HLOOKUP(TBL_CalcDarwin[[#This Row],[Fecha]],#REF!,11,FALSE)</f>
        <v>#REF!</v>
      </c>
      <c r="AM4" s="44" t="e">
        <f>HLOOKUP(TBL_CalcDarwin[[#This Row],[Fecha]],#REF!,12,FALSE)</f>
        <v>#REF!</v>
      </c>
      <c r="AN4" s="44" t="e">
        <f>HLOOKUP(TBL_CalcDarwin[[#This Row],[Fecha]],#REF!,13,FALSE)</f>
        <v>#REF!</v>
      </c>
      <c r="AO4" s="35" t="e">
        <f>TBL_CalcDarwin[[#This Row],[Lomitas - Barra A - 5.2 - Cerro]]+TBL_CalcDarwin[[#This Row],[Lomitas - Barra A - 5.2 - Medio]]+TBL_CalcDarwin[[#This Row],[Lomitas - Barra A - 5.2 - Mar]]</f>
        <v>#REF!</v>
      </c>
      <c r="AP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" s="35" t="e">
        <f>TBL_CalcDarwin[[#This Row],[Expansión - Barra A - 5.2 - Cerro]]+TBL_CalcDarwin[[#This Row],[Expansión - Barra A - 5.2 - Medio]]+TBL_CalcDarwin[[#This Row],[Expansión - Barra A - 5.2 - Mar]]</f>
        <v>#REF!</v>
      </c>
      <c r="AT4" s="35" t="e">
        <f>TBL_CalcDarwin[[#This Row],[Expansión - Barra B - 5.2 - Cerro]]</f>
        <v>#REF!</v>
      </c>
      <c r="AU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" s="29" t="e">
        <f>TBL_CalcDarwin[[#This Row],[Expansión - Barra B - 5.2 - Cerro]]*TBL_CalcDarwin[[#This Row],[AEG 5.2 MW Cerro]]</f>
        <v>#REF!</v>
      </c>
      <c r="AZ4" s="18"/>
      <c r="BA4" s="18"/>
      <c r="BB4" s="18"/>
      <c r="BC4" s="18"/>
      <c r="BD4" s="18"/>
      <c r="BE4" s="18"/>
      <c r="BF4" s="18"/>
    </row>
    <row r="5" spans="2:58" ht="12" x14ac:dyDescent="0.3">
      <c r="B5" s="51" t="e">
        <f>B4+TIME(1,0,0)</f>
        <v>#REF!</v>
      </c>
      <c r="C5" s="17" t="e">
        <f>C4+TIME(1,0,0)</f>
        <v>#REF!</v>
      </c>
      <c r="D5" s="34" t="e">
        <f>TBL_CalcDarwin[[#This Row],[Darwin PLOM
MW]]+TBL_CalcDarwin[[#This Row],[Darwin PLOME
MW]]</f>
        <v>#REF!</v>
      </c>
      <c r="E5" s="34" t="e">
        <f>TBL_CalcDarwin[[#This Row],[PLOM MW TOTAL BARRA A]]+TBL_CalcDarwin[[#This Row],[PLOM MW TOTAL BARRA B]]</f>
        <v>#REF!</v>
      </c>
      <c r="F5" s="34" t="e">
        <f>TBL_CalcDarwin[[#This Row],[PLOME MW TOTAL BARRA A]]+TBL_CalcDarwin[[#This Row],[PLOME MW TOTAL BARRA B]]</f>
        <v>#REF!</v>
      </c>
      <c r="G5" s="46" t="e">
        <f>#REF!</f>
        <v>#REF!</v>
      </c>
      <c r="H5" s="46" t="e">
        <f>#REF!</f>
        <v>#REF!</v>
      </c>
      <c r="I5" s="47" t="e">
        <f>#REF!</f>
        <v>#REF!</v>
      </c>
      <c r="J5" s="45" t="e">
        <f>CEILING(#REF!*TBL_CalcDarwin[[#This Row],[Darwin Gusts
m/s]],0.5)</f>
        <v>#REF!</v>
      </c>
      <c r="K5" s="45" t="e">
        <f>CEILING(#REF!*TBL_CalcDarwin[[#This Row],[Darwin Gusts
m/s]],0.5)</f>
        <v>#REF!</v>
      </c>
      <c r="L5" s="45" t="e">
        <f>CEILING(TBL_CalcDarwin[[#This Row],[Darwin Gusts
m/s]],0.5)</f>
        <v>#REF!</v>
      </c>
      <c r="M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" s="39" t="e">
        <f>INDEX(Curva_Temp[Temp],MATCH(TBL_CalcDarwin[[#This Row],[Darwin Temp.
°C]],Curva_Temp[Temp]))</f>
        <v>#REF!</v>
      </c>
      <c r="R5" s="39" t="e">
        <f>INDEX(Curva_Temp[Warranted Power Curve for 
1.194Kg/m3 air density '[kW']
SG 5.0-145 (AM+1, 5.2MW) AT 
90M],MATCH(TBL_CalcDarwin[[#This Row],[Darwin Temp.
°C]],Curva_Temp[Temp]))</f>
        <v>#REF!</v>
      </c>
      <c r="S5" s="39" t="e" cm="1">
        <f t="array" ref="S5">INDEX(Curva_Temp[Temp],MATCH(TBL_CalcDarwin[[#This Row],[Darwin Temp.
°C]],Curva_Temp[Temp])+1)</f>
        <v>#REF!</v>
      </c>
      <c r="T5" s="39" t="e" cm="1">
        <f t="array" ref="T5">INDEX(Curva_Temp[Warranted Power Curve for 
1.194Kg/m3 air density '[kW']
SG 5.0-145 (AM+1, 5.2MW) AT 
90M],MATCH(TBL_CalcDarwin[[#This Row],[Darwin Temp.
°C]],Curva_Temp[Temp])+1)</f>
        <v>#REF!</v>
      </c>
      <c r="U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" s="39" t="e">
        <f>INDEX(Curva_Temp[Temp],MATCH(TBL_CalcDarwin[[#This Row],[Darwin Temp.
°C]],Curva_Temp[Temp]))</f>
        <v>#REF!</v>
      </c>
      <c r="Z5" s="39" t="e">
        <f>INDEX(Curva_Temp[Warranted Power Curve for 
1.194Kg/m3 air density '[kW']
SG 5.0-145 (AM 0, 5.0MW) AT 
90M],MATCH(TBL_CalcDarwin[[#This Row],[Darwin Temp.
°C]],Curva_Temp[Temp]))</f>
        <v>#REF!</v>
      </c>
      <c r="AA5" s="39" t="e" cm="1">
        <f t="array" ref="AA5">INDEX(Curva_Temp[Temp],MATCH(TBL_CalcDarwin[[#This Row],[Darwin Temp.
°C]],Curva_Temp[Temp])+1)</f>
        <v>#REF!</v>
      </c>
      <c r="AB5" s="39" t="e" cm="1">
        <f t="array" ref="AB5">INDEX(Curva_Temp[Warranted Power Curve for 
1.194Kg/m3 air density '[kW']
SG 5.0-145 (AM 0, 5.0MW) AT 
90M],MATCH(TBL_CalcDarwin[[#This Row],[Darwin Temp.
°C]],Curva_Temp[Temp])+1)</f>
        <v>#REF!</v>
      </c>
      <c r="AC5" s="43" t="e">
        <f>HLOOKUP(TBL_CalcDarwin[[#This Row],[Fecha]],#REF!,2,FALSE)</f>
        <v>#REF!</v>
      </c>
      <c r="AD5" s="43" t="e">
        <f>HLOOKUP(TBL_CalcDarwin[[#This Row],[Fecha]],#REF!,3,FALSE)</f>
        <v>#REF!</v>
      </c>
      <c r="AE5" s="43" t="e">
        <f>HLOOKUP(TBL_CalcDarwin[[#This Row],[Fecha]],#REF!,4,FALSE)</f>
        <v>#REF!</v>
      </c>
      <c r="AF5" s="43" t="e">
        <f>HLOOKUP(TBL_CalcDarwin[[#This Row],[Fecha]],#REF!,5,FALSE)</f>
        <v>#REF!</v>
      </c>
      <c r="AG5" s="43" t="e">
        <f>HLOOKUP(TBL_CalcDarwin[[#This Row],[Fecha]],#REF!,6,FALSE)</f>
        <v>#REF!</v>
      </c>
      <c r="AH5" s="43" t="e">
        <f>HLOOKUP(TBL_CalcDarwin[[#This Row],[Fecha]],#REF!,7,FALSE)</f>
        <v>#REF!</v>
      </c>
      <c r="AI5" s="44" t="e">
        <f>HLOOKUP(TBL_CalcDarwin[[#This Row],[Fecha]],#REF!,8,FALSE)</f>
        <v>#REF!</v>
      </c>
      <c r="AJ5" s="44" t="e">
        <f>HLOOKUP(TBL_CalcDarwin[[#This Row],[Fecha]],#REF!,9,FALSE)</f>
        <v>#REF!</v>
      </c>
      <c r="AK5" s="44" t="e">
        <f>HLOOKUP(TBL_CalcDarwin[[#This Row],[Fecha]],#REF!,10,FALSE)</f>
        <v>#REF!</v>
      </c>
      <c r="AL5" s="44" t="e">
        <f>HLOOKUP(TBL_CalcDarwin[[#This Row],[Fecha]],#REF!,11,FALSE)</f>
        <v>#REF!</v>
      </c>
      <c r="AM5" s="44" t="e">
        <f>HLOOKUP(TBL_CalcDarwin[[#This Row],[Fecha]],#REF!,12,FALSE)</f>
        <v>#REF!</v>
      </c>
      <c r="AN5" s="44" t="e">
        <f>HLOOKUP(TBL_CalcDarwin[[#This Row],[Fecha]],#REF!,13,FALSE)</f>
        <v>#REF!</v>
      </c>
      <c r="AO5" s="35" t="e">
        <f>TBL_CalcDarwin[[#This Row],[Lomitas - Barra A - 5.2 - Cerro]]+TBL_CalcDarwin[[#This Row],[Lomitas - Barra A - 5.2 - Medio]]+TBL_CalcDarwin[[#This Row],[Lomitas - Barra A - 5.2 - Mar]]</f>
        <v>#REF!</v>
      </c>
      <c r="AP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" s="35" t="e">
        <f>TBL_CalcDarwin[[#This Row],[Expansión - Barra A - 5.2 - Cerro]]+TBL_CalcDarwin[[#This Row],[Expansión - Barra A - 5.2 - Medio]]+TBL_CalcDarwin[[#This Row],[Expansión - Barra A - 5.2 - Mar]]</f>
        <v>#REF!</v>
      </c>
      <c r="AT5" s="35" t="e">
        <f>TBL_CalcDarwin[[#This Row],[Expansión - Barra B - 5.2 - Cerro]]</f>
        <v>#REF!</v>
      </c>
      <c r="AU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" s="29" t="e">
        <f>TBL_CalcDarwin[[#This Row],[Expansión - Barra B - 5.2 - Cerro]]*TBL_CalcDarwin[[#This Row],[AEG 5.2 MW Cerro]]</f>
        <v>#REF!</v>
      </c>
      <c r="AZ5" s="18"/>
      <c r="BA5" s="18"/>
      <c r="BB5" s="18"/>
      <c r="BC5" s="18"/>
      <c r="BD5" s="18"/>
      <c r="BE5" s="18"/>
      <c r="BF5" s="18"/>
    </row>
    <row r="6" spans="2:58" ht="12" x14ac:dyDescent="0.3">
      <c r="B6" s="51" t="e">
        <f t="shared" ref="B6:B69" si="0">B5+TIME(1,0,0)</f>
        <v>#REF!</v>
      </c>
      <c r="C6" s="17" t="e">
        <f t="shared" ref="C6:C22" si="1">C5+TIME(1,0,0)</f>
        <v>#REF!</v>
      </c>
      <c r="D6" s="34" t="e">
        <f>TBL_CalcDarwin[[#This Row],[Darwin PLOM
MW]]+TBL_CalcDarwin[[#This Row],[Darwin PLOME
MW]]</f>
        <v>#REF!</v>
      </c>
      <c r="E6" s="34" t="e">
        <f>TBL_CalcDarwin[[#This Row],[PLOM MW TOTAL BARRA A]]+TBL_CalcDarwin[[#This Row],[PLOM MW TOTAL BARRA B]]</f>
        <v>#REF!</v>
      </c>
      <c r="F6" s="34" t="e">
        <f>TBL_CalcDarwin[[#This Row],[PLOME MW TOTAL BARRA A]]+TBL_CalcDarwin[[#This Row],[PLOME MW TOTAL BARRA B]]</f>
        <v>#REF!</v>
      </c>
      <c r="G6" s="46" t="e">
        <f>#REF!</f>
        <v>#REF!</v>
      </c>
      <c r="H6" s="46" t="e">
        <f>#REF!</f>
        <v>#REF!</v>
      </c>
      <c r="I6" s="47" t="e">
        <f>#REF!</f>
        <v>#REF!</v>
      </c>
      <c r="J6" s="45" t="e">
        <f>CEILING(#REF!*TBL_CalcDarwin[[#This Row],[Darwin Gusts
m/s]],0.5)</f>
        <v>#REF!</v>
      </c>
      <c r="K6" s="45" t="e">
        <f>CEILING(#REF!*TBL_CalcDarwin[[#This Row],[Darwin Gusts
m/s]],0.5)</f>
        <v>#REF!</v>
      </c>
      <c r="L6" s="45" t="e">
        <f>CEILING(TBL_CalcDarwin[[#This Row],[Darwin Gusts
m/s]],0.5)</f>
        <v>#REF!</v>
      </c>
      <c r="M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" s="39" t="e">
        <f>INDEX(Curva_Temp[Temp],MATCH(TBL_CalcDarwin[[#This Row],[Darwin Temp.
°C]],Curva_Temp[Temp]))</f>
        <v>#REF!</v>
      </c>
      <c r="R6" s="39" t="e">
        <f>INDEX(Curva_Temp[Warranted Power Curve for 
1.194Kg/m3 air density '[kW']
SG 5.0-145 (AM+1, 5.2MW) AT 
90M],MATCH(TBL_CalcDarwin[[#This Row],[Darwin Temp.
°C]],Curva_Temp[Temp]))</f>
        <v>#REF!</v>
      </c>
      <c r="S6" s="39" t="e" cm="1">
        <f t="array" ref="S6">INDEX(Curva_Temp[Temp],MATCH(TBL_CalcDarwin[[#This Row],[Darwin Temp.
°C]],Curva_Temp[Temp])+1)</f>
        <v>#REF!</v>
      </c>
      <c r="T6" s="39" t="e" cm="1">
        <f t="array" ref="T6">INDEX(Curva_Temp[Warranted Power Curve for 
1.194Kg/m3 air density '[kW']
SG 5.0-145 (AM+1, 5.2MW) AT 
90M],MATCH(TBL_CalcDarwin[[#This Row],[Darwin Temp.
°C]],Curva_Temp[Temp])+1)</f>
        <v>#REF!</v>
      </c>
      <c r="U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" s="39" t="e">
        <f>INDEX(Curva_Temp[Temp],MATCH(TBL_CalcDarwin[[#This Row],[Darwin Temp.
°C]],Curva_Temp[Temp]))</f>
        <v>#REF!</v>
      </c>
      <c r="Z6" s="39" t="e">
        <f>INDEX(Curva_Temp[Warranted Power Curve for 
1.194Kg/m3 air density '[kW']
SG 5.0-145 (AM 0, 5.0MW) AT 
90M],MATCH(TBL_CalcDarwin[[#This Row],[Darwin Temp.
°C]],Curva_Temp[Temp]))</f>
        <v>#REF!</v>
      </c>
      <c r="AA6" s="39" t="e" cm="1">
        <f t="array" ref="AA6">INDEX(Curva_Temp[Temp],MATCH(TBL_CalcDarwin[[#This Row],[Darwin Temp.
°C]],Curva_Temp[Temp])+1)</f>
        <v>#REF!</v>
      </c>
      <c r="AB6" s="39" t="e" cm="1">
        <f t="array" ref="AB6">INDEX(Curva_Temp[Warranted Power Curve for 
1.194Kg/m3 air density '[kW']
SG 5.0-145 (AM 0, 5.0MW) AT 
90M],MATCH(TBL_CalcDarwin[[#This Row],[Darwin Temp.
°C]],Curva_Temp[Temp])+1)</f>
        <v>#REF!</v>
      </c>
      <c r="AC6" s="43" t="e">
        <f>HLOOKUP(TBL_CalcDarwin[[#This Row],[Fecha]],#REF!,2,FALSE)</f>
        <v>#REF!</v>
      </c>
      <c r="AD6" s="43" t="e">
        <f>HLOOKUP(TBL_CalcDarwin[[#This Row],[Fecha]],#REF!,3,FALSE)</f>
        <v>#REF!</v>
      </c>
      <c r="AE6" s="43" t="e">
        <f>HLOOKUP(TBL_CalcDarwin[[#This Row],[Fecha]],#REF!,4,FALSE)</f>
        <v>#REF!</v>
      </c>
      <c r="AF6" s="43" t="e">
        <f>HLOOKUP(TBL_CalcDarwin[[#This Row],[Fecha]],#REF!,5,FALSE)</f>
        <v>#REF!</v>
      </c>
      <c r="AG6" s="43" t="e">
        <f>HLOOKUP(TBL_CalcDarwin[[#This Row],[Fecha]],#REF!,6,FALSE)</f>
        <v>#REF!</v>
      </c>
      <c r="AH6" s="43" t="e">
        <f>HLOOKUP(TBL_CalcDarwin[[#This Row],[Fecha]],#REF!,7,FALSE)</f>
        <v>#REF!</v>
      </c>
      <c r="AI6" s="44" t="e">
        <f>HLOOKUP(TBL_CalcDarwin[[#This Row],[Fecha]],#REF!,8,FALSE)</f>
        <v>#REF!</v>
      </c>
      <c r="AJ6" s="44" t="e">
        <f>HLOOKUP(TBL_CalcDarwin[[#This Row],[Fecha]],#REF!,9,FALSE)</f>
        <v>#REF!</v>
      </c>
      <c r="AK6" s="44" t="e">
        <f>HLOOKUP(TBL_CalcDarwin[[#This Row],[Fecha]],#REF!,10,FALSE)</f>
        <v>#REF!</v>
      </c>
      <c r="AL6" s="44" t="e">
        <f>HLOOKUP(TBL_CalcDarwin[[#This Row],[Fecha]],#REF!,11,FALSE)</f>
        <v>#REF!</v>
      </c>
      <c r="AM6" s="44" t="e">
        <f>HLOOKUP(TBL_CalcDarwin[[#This Row],[Fecha]],#REF!,12,FALSE)</f>
        <v>#REF!</v>
      </c>
      <c r="AN6" s="44" t="e">
        <f>HLOOKUP(TBL_CalcDarwin[[#This Row],[Fecha]],#REF!,13,FALSE)</f>
        <v>#REF!</v>
      </c>
      <c r="AO6" s="35" t="e">
        <f>TBL_CalcDarwin[[#This Row],[Lomitas - Barra A - 5.2 - Cerro]]+TBL_CalcDarwin[[#This Row],[Lomitas - Barra A - 5.2 - Medio]]+TBL_CalcDarwin[[#This Row],[Lomitas - Barra A - 5.2 - Mar]]</f>
        <v>#REF!</v>
      </c>
      <c r="AP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" s="35" t="e">
        <f>TBL_CalcDarwin[[#This Row],[Expansión - Barra A - 5.2 - Cerro]]+TBL_CalcDarwin[[#This Row],[Expansión - Barra A - 5.2 - Medio]]+TBL_CalcDarwin[[#This Row],[Expansión - Barra A - 5.2 - Mar]]</f>
        <v>#REF!</v>
      </c>
      <c r="AT6" s="35" t="e">
        <f>TBL_CalcDarwin[[#This Row],[Expansión - Barra B - 5.2 - Cerro]]</f>
        <v>#REF!</v>
      </c>
      <c r="AU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" s="29" t="e">
        <f>TBL_CalcDarwin[[#This Row],[Expansión - Barra B - 5.2 - Cerro]]*TBL_CalcDarwin[[#This Row],[AEG 5.2 MW Cerro]]</f>
        <v>#REF!</v>
      </c>
      <c r="AZ6" s="18"/>
      <c r="BA6" s="18"/>
      <c r="BB6" s="18"/>
      <c r="BC6" s="18"/>
      <c r="BD6" s="18"/>
      <c r="BE6" s="18"/>
      <c r="BF6" s="18"/>
    </row>
    <row r="7" spans="2:58" ht="12" x14ac:dyDescent="0.3">
      <c r="B7" s="51" t="e">
        <f t="shared" si="0"/>
        <v>#REF!</v>
      </c>
      <c r="C7" s="17" t="e">
        <f t="shared" si="1"/>
        <v>#REF!</v>
      </c>
      <c r="D7" s="34" t="e">
        <f>TBL_CalcDarwin[[#This Row],[Darwin PLOM
MW]]+TBL_CalcDarwin[[#This Row],[Darwin PLOME
MW]]</f>
        <v>#REF!</v>
      </c>
      <c r="E7" s="34" t="e">
        <f>TBL_CalcDarwin[[#This Row],[PLOM MW TOTAL BARRA A]]+TBL_CalcDarwin[[#This Row],[PLOM MW TOTAL BARRA B]]</f>
        <v>#REF!</v>
      </c>
      <c r="F7" s="34" t="e">
        <f>TBL_CalcDarwin[[#This Row],[PLOME MW TOTAL BARRA A]]+TBL_CalcDarwin[[#This Row],[PLOME MW TOTAL BARRA B]]</f>
        <v>#REF!</v>
      </c>
      <c r="G7" s="46" t="e">
        <f>#REF!</f>
        <v>#REF!</v>
      </c>
      <c r="H7" s="46" t="e">
        <f>#REF!</f>
        <v>#REF!</v>
      </c>
      <c r="I7" s="47" t="e">
        <f>#REF!</f>
        <v>#REF!</v>
      </c>
      <c r="J7" s="45" t="e">
        <f>CEILING(#REF!*TBL_CalcDarwin[[#This Row],[Darwin Gusts
m/s]],0.5)</f>
        <v>#REF!</v>
      </c>
      <c r="K7" s="45" t="e">
        <f>CEILING(#REF!*TBL_CalcDarwin[[#This Row],[Darwin Gusts
m/s]],0.5)</f>
        <v>#REF!</v>
      </c>
      <c r="L7" s="45" t="e">
        <f>CEILING(TBL_CalcDarwin[[#This Row],[Darwin Gusts
m/s]],0.5)</f>
        <v>#REF!</v>
      </c>
      <c r="M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" s="39" t="e">
        <f>INDEX(Curva_Temp[Temp],MATCH(TBL_CalcDarwin[[#This Row],[Darwin Temp.
°C]],Curva_Temp[Temp]))</f>
        <v>#REF!</v>
      </c>
      <c r="R7" s="39" t="e">
        <f>INDEX(Curva_Temp[Warranted Power Curve for 
1.194Kg/m3 air density '[kW']
SG 5.0-145 (AM+1, 5.2MW) AT 
90M],MATCH(TBL_CalcDarwin[[#This Row],[Darwin Temp.
°C]],Curva_Temp[Temp]))</f>
        <v>#REF!</v>
      </c>
      <c r="S7" s="39" t="e" cm="1">
        <f t="array" ref="S7">INDEX(Curva_Temp[Temp],MATCH(TBL_CalcDarwin[[#This Row],[Darwin Temp.
°C]],Curva_Temp[Temp])+1)</f>
        <v>#REF!</v>
      </c>
      <c r="T7" s="39" t="e" cm="1">
        <f t="array" ref="T7">INDEX(Curva_Temp[Warranted Power Curve for 
1.194Kg/m3 air density '[kW']
SG 5.0-145 (AM+1, 5.2MW) AT 
90M],MATCH(TBL_CalcDarwin[[#This Row],[Darwin Temp.
°C]],Curva_Temp[Temp])+1)</f>
        <v>#REF!</v>
      </c>
      <c r="U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" s="39" t="e">
        <f>INDEX(Curva_Temp[Temp],MATCH(TBL_CalcDarwin[[#This Row],[Darwin Temp.
°C]],Curva_Temp[Temp]))</f>
        <v>#REF!</v>
      </c>
      <c r="Z7" s="39" t="e">
        <f>INDEX(Curva_Temp[Warranted Power Curve for 
1.194Kg/m3 air density '[kW']
SG 5.0-145 (AM 0, 5.0MW) AT 
90M],MATCH(TBL_CalcDarwin[[#This Row],[Darwin Temp.
°C]],Curva_Temp[Temp]))</f>
        <v>#REF!</v>
      </c>
      <c r="AA7" s="39" t="e" cm="1">
        <f t="array" ref="AA7">INDEX(Curva_Temp[Temp],MATCH(TBL_CalcDarwin[[#This Row],[Darwin Temp.
°C]],Curva_Temp[Temp])+1)</f>
        <v>#REF!</v>
      </c>
      <c r="AB7" s="39" t="e" cm="1">
        <f t="array" ref="AB7">INDEX(Curva_Temp[Warranted Power Curve for 
1.194Kg/m3 air density '[kW']
SG 5.0-145 (AM 0, 5.0MW) AT 
90M],MATCH(TBL_CalcDarwin[[#This Row],[Darwin Temp.
°C]],Curva_Temp[Temp])+1)</f>
        <v>#REF!</v>
      </c>
      <c r="AC7" s="43" t="e">
        <f>HLOOKUP(TBL_CalcDarwin[[#This Row],[Fecha]],#REF!,2,FALSE)</f>
        <v>#REF!</v>
      </c>
      <c r="AD7" s="43" t="e">
        <f>HLOOKUP(TBL_CalcDarwin[[#This Row],[Fecha]],#REF!,3,FALSE)</f>
        <v>#REF!</v>
      </c>
      <c r="AE7" s="43" t="e">
        <f>HLOOKUP(TBL_CalcDarwin[[#This Row],[Fecha]],#REF!,4,FALSE)</f>
        <v>#REF!</v>
      </c>
      <c r="AF7" s="43" t="e">
        <f>HLOOKUP(TBL_CalcDarwin[[#This Row],[Fecha]],#REF!,5,FALSE)</f>
        <v>#REF!</v>
      </c>
      <c r="AG7" s="43" t="e">
        <f>HLOOKUP(TBL_CalcDarwin[[#This Row],[Fecha]],#REF!,6,FALSE)</f>
        <v>#REF!</v>
      </c>
      <c r="AH7" s="43" t="e">
        <f>HLOOKUP(TBL_CalcDarwin[[#This Row],[Fecha]],#REF!,7,FALSE)</f>
        <v>#REF!</v>
      </c>
      <c r="AI7" s="44" t="e">
        <f>HLOOKUP(TBL_CalcDarwin[[#This Row],[Fecha]],#REF!,8,FALSE)</f>
        <v>#REF!</v>
      </c>
      <c r="AJ7" s="44" t="e">
        <f>HLOOKUP(TBL_CalcDarwin[[#This Row],[Fecha]],#REF!,9,FALSE)</f>
        <v>#REF!</v>
      </c>
      <c r="AK7" s="44" t="e">
        <f>HLOOKUP(TBL_CalcDarwin[[#This Row],[Fecha]],#REF!,10,FALSE)</f>
        <v>#REF!</v>
      </c>
      <c r="AL7" s="44" t="e">
        <f>HLOOKUP(TBL_CalcDarwin[[#This Row],[Fecha]],#REF!,11,FALSE)</f>
        <v>#REF!</v>
      </c>
      <c r="AM7" s="44" t="e">
        <f>HLOOKUP(TBL_CalcDarwin[[#This Row],[Fecha]],#REF!,12,FALSE)</f>
        <v>#REF!</v>
      </c>
      <c r="AN7" s="44" t="e">
        <f>HLOOKUP(TBL_CalcDarwin[[#This Row],[Fecha]],#REF!,13,FALSE)</f>
        <v>#REF!</v>
      </c>
      <c r="AO7" s="35" t="e">
        <f>TBL_CalcDarwin[[#This Row],[Lomitas - Barra A - 5.2 - Cerro]]+TBL_CalcDarwin[[#This Row],[Lomitas - Barra A - 5.2 - Medio]]+TBL_CalcDarwin[[#This Row],[Lomitas - Barra A - 5.2 - Mar]]</f>
        <v>#REF!</v>
      </c>
      <c r="AP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" s="35" t="e">
        <f>TBL_CalcDarwin[[#This Row],[Expansión - Barra A - 5.2 - Cerro]]+TBL_CalcDarwin[[#This Row],[Expansión - Barra A - 5.2 - Medio]]+TBL_CalcDarwin[[#This Row],[Expansión - Barra A - 5.2 - Mar]]</f>
        <v>#REF!</v>
      </c>
      <c r="AT7" s="35" t="e">
        <f>TBL_CalcDarwin[[#This Row],[Expansión - Barra B - 5.2 - Cerro]]</f>
        <v>#REF!</v>
      </c>
      <c r="AU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" s="29" t="e">
        <f>TBL_CalcDarwin[[#This Row],[Expansión - Barra B - 5.2 - Cerro]]*TBL_CalcDarwin[[#This Row],[AEG 5.2 MW Cerro]]</f>
        <v>#REF!</v>
      </c>
      <c r="AZ7" s="18"/>
      <c r="BA7" s="18"/>
      <c r="BB7" s="18"/>
      <c r="BC7" s="18"/>
      <c r="BD7" s="18"/>
      <c r="BE7" s="18"/>
      <c r="BF7" s="18"/>
    </row>
    <row r="8" spans="2:58" ht="12" x14ac:dyDescent="0.3">
      <c r="B8" s="51" t="e">
        <f t="shared" si="0"/>
        <v>#REF!</v>
      </c>
      <c r="C8" s="17" t="e">
        <f t="shared" si="1"/>
        <v>#REF!</v>
      </c>
      <c r="D8" s="34" t="e">
        <f>TBL_CalcDarwin[[#This Row],[Darwin PLOM
MW]]+TBL_CalcDarwin[[#This Row],[Darwin PLOME
MW]]</f>
        <v>#REF!</v>
      </c>
      <c r="E8" s="34" t="e">
        <f>TBL_CalcDarwin[[#This Row],[PLOM MW TOTAL BARRA A]]+TBL_CalcDarwin[[#This Row],[PLOM MW TOTAL BARRA B]]</f>
        <v>#REF!</v>
      </c>
      <c r="F8" s="34" t="e">
        <f>TBL_CalcDarwin[[#This Row],[PLOME MW TOTAL BARRA A]]+TBL_CalcDarwin[[#This Row],[PLOME MW TOTAL BARRA B]]</f>
        <v>#REF!</v>
      </c>
      <c r="G8" s="46" t="e">
        <f>#REF!</f>
        <v>#REF!</v>
      </c>
      <c r="H8" s="46" t="e">
        <f>#REF!</f>
        <v>#REF!</v>
      </c>
      <c r="I8" s="47" t="e">
        <f>#REF!</f>
        <v>#REF!</v>
      </c>
      <c r="J8" s="45" t="e">
        <f>CEILING(#REF!*TBL_CalcDarwin[[#This Row],[Darwin Gusts
m/s]],0.5)</f>
        <v>#REF!</v>
      </c>
      <c r="K8" s="45" t="e">
        <f>CEILING(#REF!*TBL_CalcDarwin[[#This Row],[Darwin Gusts
m/s]],0.5)</f>
        <v>#REF!</v>
      </c>
      <c r="L8" s="45" t="e">
        <f>CEILING(TBL_CalcDarwin[[#This Row],[Darwin Gusts
m/s]],0.5)</f>
        <v>#REF!</v>
      </c>
      <c r="M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" s="39" t="e">
        <f>INDEX(Curva_Temp[Temp],MATCH(TBL_CalcDarwin[[#This Row],[Darwin Temp.
°C]],Curva_Temp[Temp]))</f>
        <v>#REF!</v>
      </c>
      <c r="R8" s="39" t="e">
        <f>INDEX(Curva_Temp[Warranted Power Curve for 
1.194Kg/m3 air density '[kW']
SG 5.0-145 (AM+1, 5.2MW) AT 
90M],MATCH(TBL_CalcDarwin[[#This Row],[Darwin Temp.
°C]],Curva_Temp[Temp]))</f>
        <v>#REF!</v>
      </c>
      <c r="S8" s="39" t="e" cm="1">
        <f t="array" ref="S8">INDEX(Curva_Temp[Temp],MATCH(TBL_CalcDarwin[[#This Row],[Darwin Temp.
°C]],Curva_Temp[Temp])+1)</f>
        <v>#REF!</v>
      </c>
      <c r="T8" s="39" t="e" cm="1">
        <f t="array" ref="T8">INDEX(Curva_Temp[Warranted Power Curve for 
1.194Kg/m3 air density '[kW']
SG 5.0-145 (AM+1, 5.2MW) AT 
90M],MATCH(TBL_CalcDarwin[[#This Row],[Darwin Temp.
°C]],Curva_Temp[Temp])+1)</f>
        <v>#REF!</v>
      </c>
      <c r="U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" s="39" t="e">
        <f>INDEX(Curva_Temp[Temp],MATCH(TBL_CalcDarwin[[#This Row],[Darwin Temp.
°C]],Curva_Temp[Temp]))</f>
        <v>#REF!</v>
      </c>
      <c r="Z8" s="39" t="e">
        <f>INDEX(Curva_Temp[Warranted Power Curve for 
1.194Kg/m3 air density '[kW']
SG 5.0-145 (AM 0, 5.0MW) AT 
90M],MATCH(TBL_CalcDarwin[[#This Row],[Darwin Temp.
°C]],Curva_Temp[Temp]))</f>
        <v>#REF!</v>
      </c>
      <c r="AA8" s="39" t="e" cm="1">
        <f t="array" ref="AA8">INDEX(Curva_Temp[Temp],MATCH(TBL_CalcDarwin[[#This Row],[Darwin Temp.
°C]],Curva_Temp[Temp])+1)</f>
        <v>#REF!</v>
      </c>
      <c r="AB8" s="39" t="e" cm="1">
        <f t="array" ref="AB8">INDEX(Curva_Temp[Warranted Power Curve for 
1.194Kg/m3 air density '[kW']
SG 5.0-145 (AM 0, 5.0MW) AT 
90M],MATCH(TBL_CalcDarwin[[#This Row],[Darwin Temp.
°C]],Curva_Temp[Temp])+1)</f>
        <v>#REF!</v>
      </c>
      <c r="AC8" s="43" t="e">
        <f>HLOOKUP(TBL_CalcDarwin[[#This Row],[Fecha]],#REF!,2,FALSE)</f>
        <v>#REF!</v>
      </c>
      <c r="AD8" s="43" t="e">
        <f>HLOOKUP(TBL_CalcDarwin[[#This Row],[Fecha]],#REF!,3,FALSE)</f>
        <v>#REF!</v>
      </c>
      <c r="AE8" s="43" t="e">
        <f>HLOOKUP(TBL_CalcDarwin[[#This Row],[Fecha]],#REF!,4,FALSE)</f>
        <v>#REF!</v>
      </c>
      <c r="AF8" s="43" t="e">
        <f>HLOOKUP(TBL_CalcDarwin[[#This Row],[Fecha]],#REF!,5,FALSE)</f>
        <v>#REF!</v>
      </c>
      <c r="AG8" s="43" t="e">
        <f>HLOOKUP(TBL_CalcDarwin[[#This Row],[Fecha]],#REF!,6,FALSE)</f>
        <v>#REF!</v>
      </c>
      <c r="AH8" s="43" t="e">
        <f>HLOOKUP(TBL_CalcDarwin[[#This Row],[Fecha]],#REF!,7,FALSE)</f>
        <v>#REF!</v>
      </c>
      <c r="AI8" s="44" t="e">
        <f>HLOOKUP(TBL_CalcDarwin[[#This Row],[Fecha]],#REF!,8,FALSE)</f>
        <v>#REF!</v>
      </c>
      <c r="AJ8" s="44" t="e">
        <f>HLOOKUP(TBL_CalcDarwin[[#This Row],[Fecha]],#REF!,9,FALSE)</f>
        <v>#REF!</v>
      </c>
      <c r="AK8" s="44" t="e">
        <f>HLOOKUP(TBL_CalcDarwin[[#This Row],[Fecha]],#REF!,10,FALSE)</f>
        <v>#REF!</v>
      </c>
      <c r="AL8" s="44" t="e">
        <f>HLOOKUP(TBL_CalcDarwin[[#This Row],[Fecha]],#REF!,11,FALSE)</f>
        <v>#REF!</v>
      </c>
      <c r="AM8" s="44" t="e">
        <f>HLOOKUP(TBL_CalcDarwin[[#This Row],[Fecha]],#REF!,12,FALSE)</f>
        <v>#REF!</v>
      </c>
      <c r="AN8" s="44" t="e">
        <f>HLOOKUP(TBL_CalcDarwin[[#This Row],[Fecha]],#REF!,13,FALSE)</f>
        <v>#REF!</v>
      </c>
      <c r="AO8" s="35" t="e">
        <f>TBL_CalcDarwin[[#This Row],[Lomitas - Barra A - 5.2 - Cerro]]+TBL_CalcDarwin[[#This Row],[Lomitas - Barra A - 5.2 - Medio]]+TBL_CalcDarwin[[#This Row],[Lomitas - Barra A - 5.2 - Mar]]</f>
        <v>#REF!</v>
      </c>
      <c r="AP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" s="35" t="e">
        <f>TBL_CalcDarwin[[#This Row],[Expansión - Barra A - 5.2 - Cerro]]+TBL_CalcDarwin[[#This Row],[Expansión - Barra A - 5.2 - Medio]]+TBL_CalcDarwin[[#This Row],[Expansión - Barra A - 5.2 - Mar]]</f>
        <v>#REF!</v>
      </c>
      <c r="AT8" s="35" t="e">
        <f>TBL_CalcDarwin[[#This Row],[Expansión - Barra B - 5.2 - Cerro]]</f>
        <v>#REF!</v>
      </c>
      <c r="AU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" s="29" t="e">
        <f>TBL_CalcDarwin[[#This Row],[Expansión - Barra B - 5.2 - Cerro]]*TBL_CalcDarwin[[#This Row],[AEG 5.2 MW Cerro]]</f>
        <v>#REF!</v>
      </c>
      <c r="AZ8" s="18"/>
      <c r="BA8" s="18"/>
      <c r="BB8" s="18"/>
      <c r="BC8" s="18"/>
      <c r="BD8" s="18"/>
      <c r="BE8" s="18"/>
      <c r="BF8" s="18"/>
    </row>
    <row r="9" spans="2:58" ht="12" x14ac:dyDescent="0.3">
      <c r="B9" s="51" t="e">
        <f t="shared" si="0"/>
        <v>#REF!</v>
      </c>
      <c r="C9" s="17" t="e">
        <f t="shared" si="1"/>
        <v>#REF!</v>
      </c>
      <c r="D9" s="34" t="e">
        <f>TBL_CalcDarwin[[#This Row],[Darwin PLOM
MW]]+TBL_CalcDarwin[[#This Row],[Darwin PLOME
MW]]</f>
        <v>#REF!</v>
      </c>
      <c r="E9" s="34" t="e">
        <f>TBL_CalcDarwin[[#This Row],[PLOM MW TOTAL BARRA A]]+TBL_CalcDarwin[[#This Row],[PLOM MW TOTAL BARRA B]]</f>
        <v>#REF!</v>
      </c>
      <c r="F9" s="34" t="e">
        <f>TBL_CalcDarwin[[#This Row],[PLOME MW TOTAL BARRA A]]+TBL_CalcDarwin[[#This Row],[PLOME MW TOTAL BARRA B]]</f>
        <v>#REF!</v>
      </c>
      <c r="G9" s="46" t="e">
        <f>#REF!</f>
        <v>#REF!</v>
      </c>
      <c r="H9" s="46" t="e">
        <f>#REF!</f>
        <v>#REF!</v>
      </c>
      <c r="I9" s="47" t="e">
        <f>#REF!</f>
        <v>#REF!</v>
      </c>
      <c r="J9" s="45" t="e">
        <f>CEILING(#REF!*TBL_CalcDarwin[[#This Row],[Darwin Gusts
m/s]],0.5)</f>
        <v>#REF!</v>
      </c>
      <c r="K9" s="45" t="e">
        <f>CEILING(#REF!*TBL_CalcDarwin[[#This Row],[Darwin Gusts
m/s]],0.5)</f>
        <v>#REF!</v>
      </c>
      <c r="L9" s="45" t="e">
        <f>CEILING(TBL_CalcDarwin[[#This Row],[Darwin Gusts
m/s]],0.5)</f>
        <v>#REF!</v>
      </c>
      <c r="M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" s="39" t="e">
        <f>INDEX(Curva_Temp[Temp],MATCH(TBL_CalcDarwin[[#This Row],[Darwin Temp.
°C]],Curva_Temp[Temp]))</f>
        <v>#REF!</v>
      </c>
      <c r="R9" s="39" t="e">
        <f>INDEX(Curva_Temp[Warranted Power Curve for 
1.194Kg/m3 air density '[kW']
SG 5.0-145 (AM+1, 5.2MW) AT 
90M],MATCH(TBL_CalcDarwin[[#This Row],[Darwin Temp.
°C]],Curva_Temp[Temp]))</f>
        <v>#REF!</v>
      </c>
      <c r="S9" s="39" t="e" cm="1">
        <f t="array" ref="S9">INDEX(Curva_Temp[Temp],MATCH(TBL_CalcDarwin[[#This Row],[Darwin Temp.
°C]],Curva_Temp[Temp])+1)</f>
        <v>#REF!</v>
      </c>
      <c r="T9" s="39" t="e" cm="1">
        <f t="array" ref="T9">INDEX(Curva_Temp[Warranted Power Curve for 
1.194Kg/m3 air density '[kW']
SG 5.0-145 (AM+1, 5.2MW) AT 
90M],MATCH(TBL_CalcDarwin[[#This Row],[Darwin Temp.
°C]],Curva_Temp[Temp])+1)</f>
        <v>#REF!</v>
      </c>
      <c r="U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" s="39" t="e">
        <f>INDEX(Curva_Temp[Temp],MATCH(TBL_CalcDarwin[[#This Row],[Darwin Temp.
°C]],Curva_Temp[Temp]))</f>
        <v>#REF!</v>
      </c>
      <c r="Z9" s="39" t="e">
        <f>INDEX(Curva_Temp[Warranted Power Curve for 
1.194Kg/m3 air density '[kW']
SG 5.0-145 (AM 0, 5.0MW) AT 
90M],MATCH(TBL_CalcDarwin[[#This Row],[Darwin Temp.
°C]],Curva_Temp[Temp]))</f>
        <v>#REF!</v>
      </c>
      <c r="AA9" s="39" t="e" cm="1">
        <f t="array" ref="AA9">INDEX(Curva_Temp[Temp],MATCH(TBL_CalcDarwin[[#This Row],[Darwin Temp.
°C]],Curva_Temp[Temp])+1)</f>
        <v>#REF!</v>
      </c>
      <c r="AB9" s="39" t="e" cm="1">
        <f t="array" ref="AB9">INDEX(Curva_Temp[Warranted Power Curve for 
1.194Kg/m3 air density '[kW']
SG 5.0-145 (AM 0, 5.0MW) AT 
90M],MATCH(TBL_CalcDarwin[[#This Row],[Darwin Temp.
°C]],Curva_Temp[Temp])+1)</f>
        <v>#REF!</v>
      </c>
      <c r="AC9" s="43" t="e">
        <f>HLOOKUP(TBL_CalcDarwin[[#This Row],[Fecha]],#REF!,2,FALSE)</f>
        <v>#REF!</v>
      </c>
      <c r="AD9" s="43" t="e">
        <f>HLOOKUP(TBL_CalcDarwin[[#This Row],[Fecha]],#REF!,3,FALSE)</f>
        <v>#REF!</v>
      </c>
      <c r="AE9" s="43" t="e">
        <f>HLOOKUP(TBL_CalcDarwin[[#This Row],[Fecha]],#REF!,4,FALSE)</f>
        <v>#REF!</v>
      </c>
      <c r="AF9" s="43" t="e">
        <f>HLOOKUP(TBL_CalcDarwin[[#This Row],[Fecha]],#REF!,5,FALSE)</f>
        <v>#REF!</v>
      </c>
      <c r="AG9" s="43" t="e">
        <f>HLOOKUP(TBL_CalcDarwin[[#This Row],[Fecha]],#REF!,6,FALSE)</f>
        <v>#REF!</v>
      </c>
      <c r="AH9" s="43" t="e">
        <f>HLOOKUP(TBL_CalcDarwin[[#This Row],[Fecha]],#REF!,7,FALSE)</f>
        <v>#REF!</v>
      </c>
      <c r="AI9" s="44" t="e">
        <f>HLOOKUP(TBL_CalcDarwin[[#This Row],[Fecha]],#REF!,8,FALSE)</f>
        <v>#REF!</v>
      </c>
      <c r="AJ9" s="44" t="e">
        <f>HLOOKUP(TBL_CalcDarwin[[#This Row],[Fecha]],#REF!,9,FALSE)</f>
        <v>#REF!</v>
      </c>
      <c r="AK9" s="44" t="e">
        <f>HLOOKUP(TBL_CalcDarwin[[#This Row],[Fecha]],#REF!,10,FALSE)</f>
        <v>#REF!</v>
      </c>
      <c r="AL9" s="44" t="e">
        <f>HLOOKUP(TBL_CalcDarwin[[#This Row],[Fecha]],#REF!,11,FALSE)</f>
        <v>#REF!</v>
      </c>
      <c r="AM9" s="44" t="e">
        <f>HLOOKUP(TBL_CalcDarwin[[#This Row],[Fecha]],#REF!,12,FALSE)</f>
        <v>#REF!</v>
      </c>
      <c r="AN9" s="44" t="e">
        <f>HLOOKUP(TBL_CalcDarwin[[#This Row],[Fecha]],#REF!,13,FALSE)</f>
        <v>#REF!</v>
      </c>
      <c r="AO9" s="35" t="e">
        <f>TBL_CalcDarwin[[#This Row],[Lomitas - Barra A - 5.2 - Cerro]]+TBL_CalcDarwin[[#This Row],[Lomitas - Barra A - 5.2 - Medio]]+TBL_CalcDarwin[[#This Row],[Lomitas - Barra A - 5.2 - Mar]]</f>
        <v>#REF!</v>
      </c>
      <c r="AP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" s="35" t="e">
        <f>TBL_CalcDarwin[[#This Row],[Expansión - Barra A - 5.2 - Cerro]]+TBL_CalcDarwin[[#This Row],[Expansión - Barra A - 5.2 - Medio]]+TBL_CalcDarwin[[#This Row],[Expansión - Barra A - 5.2 - Mar]]</f>
        <v>#REF!</v>
      </c>
      <c r="AT9" s="35" t="e">
        <f>TBL_CalcDarwin[[#This Row],[Expansión - Barra B - 5.2 - Cerro]]</f>
        <v>#REF!</v>
      </c>
      <c r="AU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" s="29" t="e">
        <f>TBL_CalcDarwin[[#This Row],[Expansión - Barra B - 5.2 - Cerro]]*TBL_CalcDarwin[[#This Row],[AEG 5.2 MW Cerro]]</f>
        <v>#REF!</v>
      </c>
      <c r="AZ9" s="18"/>
      <c r="BA9" s="18"/>
      <c r="BB9" s="18"/>
      <c r="BC9" s="18"/>
      <c r="BD9" s="18"/>
      <c r="BE9" s="18"/>
      <c r="BF9" s="18"/>
    </row>
    <row r="10" spans="2:58" ht="12" x14ac:dyDescent="0.3">
      <c r="B10" s="51" t="e">
        <f t="shared" si="0"/>
        <v>#REF!</v>
      </c>
      <c r="C10" s="17" t="e">
        <f t="shared" si="1"/>
        <v>#REF!</v>
      </c>
      <c r="D10" s="34" t="e">
        <f>TBL_CalcDarwin[[#This Row],[Darwin PLOM
MW]]+TBL_CalcDarwin[[#This Row],[Darwin PLOME
MW]]</f>
        <v>#REF!</v>
      </c>
      <c r="E10" s="34" t="e">
        <f>TBL_CalcDarwin[[#This Row],[PLOM MW TOTAL BARRA A]]+TBL_CalcDarwin[[#This Row],[PLOM MW TOTAL BARRA B]]</f>
        <v>#REF!</v>
      </c>
      <c r="F10" s="34" t="e">
        <f>TBL_CalcDarwin[[#This Row],[PLOME MW TOTAL BARRA A]]+TBL_CalcDarwin[[#This Row],[PLOME MW TOTAL BARRA B]]</f>
        <v>#REF!</v>
      </c>
      <c r="G10" s="46" t="e">
        <f>#REF!</f>
        <v>#REF!</v>
      </c>
      <c r="H10" s="46" t="e">
        <f>#REF!</f>
        <v>#REF!</v>
      </c>
      <c r="I10" s="47" t="e">
        <f>#REF!</f>
        <v>#REF!</v>
      </c>
      <c r="J10" s="45" t="e">
        <f>CEILING(#REF!*TBL_CalcDarwin[[#This Row],[Darwin Gusts
m/s]],0.5)</f>
        <v>#REF!</v>
      </c>
      <c r="K10" s="45" t="e">
        <f>CEILING(#REF!*TBL_CalcDarwin[[#This Row],[Darwin Gusts
m/s]],0.5)</f>
        <v>#REF!</v>
      </c>
      <c r="L10" s="45" t="e">
        <f>CEILING(TBL_CalcDarwin[[#This Row],[Darwin Gusts
m/s]],0.5)</f>
        <v>#REF!</v>
      </c>
      <c r="M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" s="39" t="e">
        <f>INDEX(Curva_Temp[Temp],MATCH(TBL_CalcDarwin[[#This Row],[Darwin Temp.
°C]],Curva_Temp[Temp]))</f>
        <v>#REF!</v>
      </c>
      <c r="R10" s="39" t="e">
        <f>INDEX(Curva_Temp[Warranted Power Curve for 
1.194Kg/m3 air density '[kW']
SG 5.0-145 (AM+1, 5.2MW) AT 
90M],MATCH(TBL_CalcDarwin[[#This Row],[Darwin Temp.
°C]],Curva_Temp[Temp]))</f>
        <v>#REF!</v>
      </c>
      <c r="S10" s="39" t="e" cm="1">
        <f t="array" ref="S10">INDEX(Curva_Temp[Temp],MATCH(TBL_CalcDarwin[[#This Row],[Darwin Temp.
°C]],Curva_Temp[Temp])+1)</f>
        <v>#REF!</v>
      </c>
      <c r="T10" s="39" t="e" cm="1">
        <f t="array" ref="T10">INDEX(Curva_Temp[Warranted Power Curve for 
1.194Kg/m3 air density '[kW']
SG 5.0-145 (AM+1, 5.2MW) AT 
90M],MATCH(TBL_CalcDarwin[[#This Row],[Darwin Temp.
°C]],Curva_Temp[Temp])+1)</f>
        <v>#REF!</v>
      </c>
      <c r="U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" s="39" t="e">
        <f>INDEX(Curva_Temp[Temp],MATCH(TBL_CalcDarwin[[#This Row],[Darwin Temp.
°C]],Curva_Temp[Temp]))</f>
        <v>#REF!</v>
      </c>
      <c r="Z10" s="39" t="e">
        <f>INDEX(Curva_Temp[Warranted Power Curve for 
1.194Kg/m3 air density '[kW']
SG 5.0-145 (AM 0, 5.0MW) AT 
90M],MATCH(TBL_CalcDarwin[[#This Row],[Darwin Temp.
°C]],Curva_Temp[Temp]))</f>
        <v>#REF!</v>
      </c>
      <c r="AA10" s="39" t="e" cm="1">
        <f t="array" ref="AA10">INDEX(Curva_Temp[Temp],MATCH(TBL_CalcDarwin[[#This Row],[Darwin Temp.
°C]],Curva_Temp[Temp])+1)</f>
        <v>#REF!</v>
      </c>
      <c r="AB10" s="39" t="e" cm="1">
        <f t="array" ref="AB10">INDEX(Curva_Temp[Warranted Power Curve for 
1.194Kg/m3 air density '[kW']
SG 5.0-145 (AM 0, 5.0MW) AT 
90M],MATCH(TBL_CalcDarwin[[#This Row],[Darwin Temp.
°C]],Curva_Temp[Temp])+1)</f>
        <v>#REF!</v>
      </c>
      <c r="AC10" s="43" t="e">
        <f>HLOOKUP(TBL_CalcDarwin[[#This Row],[Fecha]],#REF!,2,FALSE)</f>
        <v>#REF!</v>
      </c>
      <c r="AD10" s="43" t="e">
        <f>HLOOKUP(TBL_CalcDarwin[[#This Row],[Fecha]],#REF!,3,FALSE)</f>
        <v>#REF!</v>
      </c>
      <c r="AE10" s="43" t="e">
        <f>HLOOKUP(TBL_CalcDarwin[[#This Row],[Fecha]],#REF!,4,FALSE)</f>
        <v>#REF!</v>
      </c>
      <c r="AF10" s="43" t="e">
        <f>HLOOKUP(TBL_CalcDarwin[[#This Row],[Fecha]],#REF!,5,FALSE)</f>
        <v>#REF!</v>
      </c>
      <c r="AG10" s="43" t="e">
        <f>HLOOKUP(TBL_CalcDarwin[[#This Row],[Fecha]],#REF!,6,FALSE)</f>
        <v>#REF!</v>
      </c>
      <c r="AH10" s="43" t="e">
        <f>HLOOKUP(TBL_CalcDarwin[[#This Row],[Fecha]],#REF!,7,FALSE)</f>
        <v>#REF!</v>
      </c>
      <c r="AI10" s="44" t="e">
        <f>HLOOKUP(TBL_CalcDarwin[[#This Row],[Fecha]],#REF!,8,FALSE)</f>
        <v>#REF!</v>
      </c>
      <c r="AJ10" s="44" t="e">
        <f>HLOOKUP(TBL_CalcDarwin[[#This Row],[Fecha]],#REF!,9,FALSE)</f>
        <v>#REF!</v>
      </c>
      <c r="AK10" s="44" t="e">
        <f>HLOOKUP(TBL_CalcDarwin[[#This Row],[Fecha]],#REF!,10,FALSE)</f>
        <v>#REF!</v>
      </c>
      <c r="AL10" s="44" t="e">
        <f>HLOOKUP(TBL_CalcDarwin[[#This Row],[Fecha]],#REF!,11,FALSE)</f>
        <v>#REF!</v>
      </c>
      <c r="AM10" s="44" t="e">
        <f>HLOOKUP(TBL_CalcDarwin[[#This Row],[Fecha]],#REF!,12,FALSE)</f>
        <v>#REF!</v>
      </c>
      <c r="AN10" s="44" t="e">
        <f>HLOOKUP(TBL_CalcDarwin[[#This Row],[Fecha]],#REF!,13,FALSE)</f>
        <v>#REF!</v>
      </c>
      <c r="AO10" s="35" t="e">
        <f>TBL_CalcDarwin[[#This Row],[Lomitas - Barra A - 5.2 - Cerro]]+TBL_CalcDarwin[[#This Row],[Lomitas - Barra A - 5.2 - Medio]]+TBL_CalcDarwin[[#This Row],[Lomitas - Barra A - 5.2 - Mar]]</f>
        <v>#REF!</v>
      </c>
      <c r="AP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" s="35" t="e">
        <f>TBL_CalcDarwin[[#This Row],[Expansión - Barra A - 5.2 - Cerro]]+TBL_CalcDarwin[[#This Row],[Expansión - Barra A - 5.2 - Medio]]+TBL_CalcDarwin[[#This Row],[Expansión - Barra A - 5.2 - Mar]]</f>
        <v>#REF!</v>
      </c>
      <c r="AT10" s="35" t="e">
        <f>TBL_CalcDarwin[[#This Row],[Expansión - Barra B - 5.2 - Cerro]]</f>
        <v>#REF!</v>
      </c>
      <c r="AU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" s="29" t="e">
        <f>TBL_CalcDarwin[[#This Row],[Expansión - Barra B - 5.2 - Cerro]]*TBL_CalcDarwin[[#This Row],[AEG 5.2 MW Cerro]]</f>
        <v>#REF!</v>
      </c>
      <c r="AZ10" s="18"/>
      <c r="BA10" s="18"/>
      <c r="BB10" s="18"/>
      <c r="BC10" s="18"/>
      <c r="BD10" s="18"/>
      <c r="BE10" s="18"/>
      <c r="BF10" s="18"/>
    </row>
    <row r="11" spans="2:58" ht="12" x14ac:dyDescent="0.3">
      <c r="B11" s="51" t="e">
        <f t="shared" si="0"/>
        <v>#REF!</v>
      </c>
      <c r="C11" s="17" t="e">
        <f t="shared" si="1"/>
        <v>#REF!</v>
      </c>
      <c r="D11" s="34" t="e">
        <f>TBL_CalcDarwin[[#This Row],[Darwin PLOM
MW]]+TBL_CalcDarwin[[#This Row],[Darwin PLOME
MW]]</f>
        <v>#REF!</v>
      </c>
      <c r="E11" s="34" t="e">
        <f>TBL_CalcDarwin[[#This Row],[PLOM MW TOTAL BARRA A]]+TBL_CalcDarwin[[#This Row],[PLOM MW TOTAL BARRA B]]</f>
        <v>#REF!</v>
      </c>
      <c r="F11" s="34" t="e">
        <f>TBL_CalcDarwin[[#This Row],[PLOME MW TOTAL BARRA A]]+TBL_CalcDarwin[[#This Row],[PLOME MW TOTAL BARRA B]]</f>
        <v>#REF!</v>
      </c>
      <c r="G11" s="46" t="e">
        <f>#REF!</f>
        <v>#REF!</v>
      </c>
      <c r="H11" s="46" t="e">
        <f>#REF!</f>
        <v>#REF!</v>
      </c>
      <c r="I11" s="47" t="e">
        <f>#REF!</f>
        <v>#REF!</v>
      </c>
      <c r="J11" s="45" t="e">
        <f>CEILING(#REF!*TBL_CalcDarwin[[#This Row],[Darwin Gusts
m/s]],0.5)</f>
        <v>#REF!</v>
      </c>
      <c r="K11" s="45" t="e">
        <f>CEILING(#REF!*TBL_CalcDarwin[[#This Row],[Darwin Gusts
m/s]],0.5)</f>
        <v>#REF!</v>
      </c>
      <c r="L11" s="45" t="e">
        <f>CEILING(TBL_CalcDarwin[[#This Row],[Darwin Gusts
m/s]],0.5)</f>
        <v>#REF!</v>
      </c>
      <c r="M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" s="39" t="e">
        <f>INDEX(Curva_Temp[Temp],MATCH(TBL_CalcDarwin[[#This Row],[Darwin Temp.
°C]],Curva_Temp[Temp]))</f>
        <v>#REF!</v>
      </c>
      <c r="R11" s="39" t="e">
        <f>INDEX(Curva_Temp[Warranted Power Curve for 
1.194Kg/m3 air density '[kW']
SG 5.0-145 (AM+1, 5.2MW) AT 
90M],MATCH(TBL_CalcDarwin[[#This Row],[Darwin Temp.
°C]],Curva_Temp[Temp]))</f>
        <v>#REF!</v>
      </c>
      <c r="S11" s="39" t="e" cm="1">
        <f t="array" ref="S11">INDEX(Curva_Temp[Temp],MATCH(TBL_CalcDarwin[[#This Row],[Darwin Temp.
°C]],Curva_Temp[Temp])+1)</f>
        <v>#REF!</v>
      </c>
      <c r="T11" s="39" t="e" cm="1">
        <f t="array" ref="T11">INDEX(Curva_Temp[Warranted Power Curve for 
1.194Kg/m3 air density '[kW']
SG 5.0-145 (AM+1, 5.2MW) AT 
90M],MATCH(TBL_CalcDarwin[[#This Row],[Darwin Temp.
°C]],Curva_Temp[Temp])+1)</f>
        <v>#REF!</v>
      </c>
      <c r="U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" s="39" t="e">
        <f>INDEX(Curva_Temp[Temp],MATCH(TBL_CalcDarwin[[#This Row],[Darwin Temp.
°C]],Curva_Temp[Temp]))</f>
        <v>#REF!</v>
      </c>
      <c r="Z11" s="39" t="e">
        <f>INDEX(Curva_Temp[Warranted Power Curve for 
1.194Kg/m3 air density '[kW']
SG 5.0-145 (AM 0, 5.0MW) AT 
90M],MATCH(TBL_CalcDarwin[[#This Row],[Darwin Temp.
°C]],Curva_Temp[Temp]))</f>
        <v>#REF!</v>
      </c>
      <c r="AA11" s="39" t="e" cm="1">
        <f t="array" ref="AA11">INDEX(Curva_Temp[Temp],MATCH(TBL_CalcDarwin[[#This Row],[Darwin Temp.
°C]],Curva_Temp[Temp])+1)</f>
        <v>#REF!</v>
      </c>
      <c r="AB11" s="39" t="e" cm="1">
        <f t="array" ref="AB11">INDEX(Curva_Temp[Warranted Power Curve for 
1.194Kg/m3 air density '[kW']
SG 5.0-145 (AM 0, 5.0MW) AT 
90M],MATCH(TBL_CalcDarwin[[#This Row],[Darwin Temp.
°C]],Curva_Temp[Temp])+1)</f>
        <v>#REF!</v>
      </c>
      <c r="AC11" s="43" t="e">
        <f>HLOOKUP(TBL_CalcDarwin[[#This Row],[Fecha]],#REF!,2,FALSE)</f>
        <v>#REF!</v>
      </c>
      <c r="AD11" s="43" t="e">
        <f>HLOOKUP(TBL_CalcDarwin[[#This Row],[Fecha]],#REF!,3,FALSE)</f>
        <v>#REF!</v>
      </c>
      <c r="AE11" s="43" t="e">
        <f>HLOOKUP(TBL_CalcDarwin[[#This Row],[Fecha]],#REF!,4,FALSE)</f>
        <v>#REF!</v>
      </c>
      <c r="AF11" s="43" t="e">
        <f>HLOOKUP(TBL_CalcDarwin[[#This Row],[Fecha]],#REF!,5,FALSE)</f>
        <v>#REF!</v>
      </c>
      <c r="AG11" s="43" t="e">
        <f>HLOOKUP(TBL_CalcDarwin[[#This Row],[Fecha]],#REF!,6,FALSE)</f>
        <v>#REF!</v>
      </c>
      <c r="AH11" s="43" t="e">
        <f>HLOOKUP(TBL_CalcDarwin[[#This Row],[Fecha]],#REF!,7,FALSE)</f>
        <v>#REF!</v>
      </c>
      <c r="AI11" s="44" t="e">
        <f>HLOOKUP(TBL_CalcDarwin[[#This Row],[Fecha]],#REF!,8,FALSE)</f>
        <v>#REF!</v>
      </c>
      <c r="AJ11" s="44" t="e">
        <f>HLOOKUP(TBL_CalcDarwin[[#This Row],[Fecha]],#REF!,9,FALSE)</f>
        <v>#REF!</v>
      </c>
      <c r="AK11" s="44" t="e">
        <f>HLOOKUP(TBL_CalcDarwin[[#This Row],[Fecha]],#REF!,10,FALSE)</f>
        <v>#REF!</v>
      </c>
      <c r="AL11" s="44" t="e">
        <f>HLOOKUP(TBL_CalcDarwin[[#This Row],[Fecha]],#REF!,11,FALSE)</f>
        <v>#REF!</v>
      </c>
      <c r="AM11" s="44" t="e">
        <f>HLOOKUP(TBL_CalcDarwin[[#This Row],[Fecha]],#REF!,12,FALSE)</f>
        <v>#REF!</v>
      </c>
      <c r="AN11" s="44" t="e">
        <f>HLOOKUP(TBL_CalcDarwin[[#This Row],[Fecha]],#REF!,13,FALSE)</f>
        <v>#REF!</v>
      </c>
      <c r="AO11" s="35" t="e">
        <f>TBL_CalcDarwin[[#This Row],[Lomitas - Barra A - 5.2 - Cerro]]+TBL_CalcDarwin[[#This Row],[Lomitas - Barra A - 5.2 - Medio]]+TBL_CalcDarwin[[#This Row],[Lomitas - Barra A - 5.2 - Mar]]</f>
        <v>#REF!</v>
      </c>
      <c r="AP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" s="35" t="e">
        <f>TBL_CalcDarwin[[#This Row],[Expansión - Barra A - 5.2 - Cerro]]+TBL_CalcDarwin[[#This Row],[Expansión - Barra A - 5.2 - Medio]]+TBL_CalcDarwin[[#This Row],[Expansión - Barra A - 5.2 - Mar]]</f>
        <v>#REF!</v>
      </c>
      <c r="AT11" s="35" t="e">
        <f>TBL_CalcDarwin[[#This Row],[Expansión - Barra B - 5.2 - Cerro]]</f>
        <v>#REF!</v>
      </c>
      <c r="AU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" s="29" t="e">
        <f>TBL_CalcDarwin[[#This Row],[Expansión - Barra B - 5.2 - Cerro]]*TBL_CalcDarwin[[#This Row],[AEG 5.2 MW Cerro]]</f>
        <v>#REF!</v>
      </c>
      <c r="AZ11" s="18"/>
      <c r="BA11" s="18"/>
      <c r="BB11" s="18"/>
      <c r="BC11" s="18"/>
      <c r="BD11" s="18"/>
      <c r="BE11" s="18"/>
      <c r="BF11" s="18"/>
    </row>
    <row r="12" spans="2:58" ht="12" x14ac:dyDescent="0.3">
      <c r="B12" s="51" t="e">
        <f t="shared" si="0"/>
        <v>#REF!</v>
      </c>
      <c r="C12" s="17" t="e">
        <f t="shared" si="1"/>
        <v>#REF!</v>
      </c>
      <c r="D12" s="34" t="e">
        <f>TBL_CalcDarwin[[#This Row],[Darwin PLOM
MW]]+TBL_CalcDarwin[[#This Row],[Darwin PLOME
MW]]</f>
        <v>#REF!</v>
      </c>
      <c r="E12" s="34" t="e">
        <f>TBL_CalcDarwin[[#This Row],[PLOM MW TOTAL BARRA A]]+TBL_CalcDarwin[[#This Row],[PLOM MW TOTAL BARRA B]]</f>
        <v>#REF!</v>
      </c>
      <c r="F12" s="34" t="e">
        <f>TBL_CalcDarwin[[#This Row],[PLOME MW TOTAL BARRA A]]+TBL_CalcDarwin[[#This Row],[PLOME MW TOTAL BARRA B]]</f>
        <v>#REF!</v>
      </c>
      <c r="G12" s="46" t="e">
        <f>#REF!</f>
        <v>#REF!</v>
      </c>
      <c r="H12" s="46" t="e">
        <f>#REF!</f>
        <v>#REF!</v>
      </c>
      <c r="I12" s="47" t="e">
        <f>#REF!</f>
        <v>#REF!</v>
      </c>
      <c r="J12" s="45" t="e">
        <f>CEILING(#REF!*TBL_CalcDarwin[[#This Row],[Darwin Gusts
m/s]],0.5)</f>
        <v>#REF!</v>
      </c>
      <c r="K12" s="45" t="e">
        <f>CEILING(#REF!*TBL_CalcDarwin[[#This Row],[Darwin Gusts
m/s]],0.5)</f>
        <v>#REF!</v>
      </c>
      <c r="L12" s="45" t="e">
        <f>CEILING(TBL_CalcDarwin[[#This Row],[Darwin Gusts
m/s]],0.5)</f>
        <v>#REF!</v>
      </c>
      <c r="M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" s="39" t="e">
        <f>INDEX(Curva_Temp[Temp],MATCH(TBL_CalcDarwin[[#This Row],[Darwin Temp.
°C]],Curva_Temp[Temp]))</f>
        <v>#REF!</v>
      </c>
      <c r="R12" s="39" t="e">
        <f>INDEX(Curva_Temp[Warranted Power Curve for 
1.194Kg/m3 air density '[kW']
SG 5.0-145 (AM+1, 5.2MW) AT 
90M],MATCH(TBL_CalcDarwin[[#This Row],[Darwin Temp.
°C]],Curva_Temp[Temp]))</f>
        <v>#REF!</v>
      </c>
      <c r="S12" s="39" t="e" cm="1">
        <f t="array" ref="S12">INDEX(Curva_Temp[Temp],MATCH(TBL_CalcDarwin[[#This Row],[Darwin Temp.
°C]],Curva_Temp[Temp])+1)</f>
        <v>#REF!</v>
      </c>
      <c r="T12" s="39" t="e" cm="1">
        <f t="array" ref="T12">INDEX(Curva_Temp[Warranted Power Curve for 
1.194Kg/m3 air density '[kW']
SG 5.0-145 (AM+1, 5.2MW) AT 
90M],MATCH(TBL_CalcDarwin[[#This Row],[Darwin Temp.
°C]],Curva_Temp[Temp])+1)</f>
        <v>#REF!</v>
      </c>
      <c r="U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" s="39" t="e">
        <f>INDEX(Curva_Temp[Temp],MATCH(TBL_CalcDarwin[[#This Row],[Darwin Temp.
°C]],Curva_Temp[Temp]))</f>
        <v>#REF!</v>
      </c>
      <c r="Z12" s="39" t="e">
        <f>INDEX(Curva_Temp[Warranted Power Curve for 
1.194Kg/m3 air density '[kW']
SG 5.0-145 (AM 0, 5.0MW) AT 
90M],MATCH(TBL_CalcDarwin[[#This Row],[Darwin Temp.
°C]],Curva_Temp[Temp]))</f>
        <v>#REF!</v>
      </c>
      <c r="AA12" s="39" t="e" cm="1">
        <f t="array" ref="AA12">INDEX(Curva_Temp[Temp],MATCH(TBL_CalcDarwin[[#This Row],[Darwin Temp.
°C]],Curva_Temp[Temp])+1)</f>
        <v>#REF!</v>
      </c>
      <c r="AB12" s="39" t="e" cm="1">
        <f t="array" ref="AB12">INDEX(Curva_Temp[Warranted Power Curve for 
1.194Kg/m3 air density '[kW']
SG 5.0-145 (AM 0, 5.0MW) AT 
90M],MATCH(TBL_CalcDarwin[[#This Row],[Darwin Temp.
°C]],Curva_Temp[Temp])+1)</f>
        <v>#REF!</v>
      </c>
      <c r="AC12" s="43" t="e">
        <f>HLOOKUP(TBL_CalcDarwin[[#This Row],[Fecha]],#REF!,2,FALSE)</f>
        <v>#REF!</v>
      </c>
      <c r="AD12" s="43" t="e">
        <f>HLOOKUP(TBL_CalcDarwin[[#This Row],[Fecha]],#REF!,3,FALSE)</f>
        <v>#REF!</v>
      </c>
      <c r="AE12" s="43" t="e">
        <f>HLOOKUP(TBL_CalcDarwin[[#This Row],[Fecha]],#REF!,4,FALSE)</f>
        <v>#REF!</v>
      </c>
      <c r="AF12" s="43" t="e">
        <f>HLOOKUP(TBL_CalcDarwin[[#This Row],[Fecha]],#REF!,5,FALSE)</f>
        <v>#REF!</v>
      </c>
      <c r="AG12" s="43" t="e">
        <f>HLOOKUP(TBL_CalcDarwin[[#This Row],[Fecha]],#REF!,6,FALSE)</f>
        <v>#REF!</v>
      </c>
      <c r="AH12" s="43" t="e">
        <f>HLOOKUP(TBL_CalcDarwin[[#This Row],[Fecha]],#REF!,7,FALSE)</f>
        <v>#REF!</v>
      </c>
      <c r="AI12" s="44" t="e">
        <f>HLOOKUP(TBL_CalcDarwin[[#This Row],[Fecha]],#REF!,8,FALSE)</f>
        <v>#REF!</v>
      </c>
      <c r="AJ12" s="44" t="e">
        <f>HLOOKUP(TBL_CalcDarwin[[#This Row],[Fecha]],#REF!,9,FALSE)</f>
        <v>#REF!</v>
      </c>
      <c r="AK12" s="44" t="e">
        <f>HLOOKUP(TBL_CalcDarwin[[#This Row],[Fecha]],#REF!,10,FALSE)</f>
        <v>#REF!</v>
      </c>
      <c r="AL12" s="44" t="e">
        <f>HLOOKUP(TBL_CalcDarwin[[#This Row],[Fecha]],#REF!,11,FALSE)</f>
        <v>#REF!</v>
      </c>
      <c r="AM12" s="44" t="e">
        <f>HLOOKUP(TBL_CalcDarwin[[#This Row],[Fecha]],#REF!,12,FALSE)</f>
        <v>#REF!</v>
      </c>
      <c r="AN12" s="44" t="e">
        <f>HLOOKUP(TBL_CalcDarwin[[#This Row],[Fecha]],#REF!,13,FALSE)</f>
        <v>#REF!</v>
      </c>
      <c r="AO12" s="35" t="e">
        <f>TBL_CalcDarwin[[#This Row],[Lomitas - Barra A - 5.2 - Cerro]]+TBL_CalcDarwin[[#This Row],[Lomitas - Barra A - 5.2 - Medio]]+TBL_CalcDarwin[[#This Row],[Lomitas - Barra A - 5.2 - Mar]]</f>
        <v>#REF!</v>
      </c>
      <c r="AP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" s="35" t="e">
        <f>TBL_CalcDarwin[[#This Row],[Expansión - Barra A - 5.2 - Cerro]]+TBL_CalcDarwin[[#This Row],[Expansión - Barra A - 5.2 - Medio]]+TBL_CalcDarwin[[#This Row],[Expansión - Barra A - 5.2 - Mar]]</f>
        <v>#REF!</v>
      </c>
      <c r="AT12" s="35" t="e">
        <f>TBL_CalcDarwin[[#This Row],[Expansión - Barra B - 5.2 - Cerro]]</f>
        <v>#REF!</v>
      </c>
      <c r="AU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" s="29" t="e">
        <f>TBL_CalcDarwin[[#This Row],[Expansión - Barra B - 5.2 - Cerro]]*TBL_CalcDarwin[[#This Row],[AEG 5.2 MW Cerro]]</f>
        <v>#REF!</v>
      </c>
      <c r="AZ12" s="18"/>
      <c r="BA12" s="18"/>
      <c r="BB12" s="18"/>
      <c r="BC12" s="18"/>
      <c r="BD12" s="18"/>
      <c r="BE12" s="18"/>
      <c r="BF12" s="18"/>
    </row>
    <row r="13" spans="2:58" ht="12" x14ac:dyDescent="0.3">
      <c r="B13" s="51" t="e">
        <f t="shared" si="0"/>
        <v>#REF!</v>
      </c>
      <c r="C13" s="17" t="e">
        <f t="shared" si="1"/>
        <v>#REF!</v>
      </c>
      <c r="D13" s="34" t="e">
        <f>TBL_CalcDarwin[[#This Row],[Darwin PLOM
MW]]+TBL_CalcDarwin[[#This Row],[Darwin PLOME
MW]]</f>
        <v>#REF!</v>
      </c>
      <c r="E13" s="34" t="e">
        <f>TBL_CalcDarwin[[#This Row],[PLOM MW TOTAL BARRA A]]+TBL_CalcDarwin[[#This Row],[PLOM MW TOTAL BARRA B]]</f>
        <v>#REF!</v>
      </c>
      <c r="F13" s="34" t="e">
        <f>TBL_CalcDarwin[[#This Row],[PLOME MW TOTAL BARRA A]]+TBL_CalcDarwin[[#This Row],[PLOME MW TOTAL BARRA B]]</f>
        <v>#REF!</v>
      </c>
      <c r="G13" s="46" t="e">
        <f>#REF!</f>
        <v>#REF!</v>
      </c>
      <c r="H13" s="46" t="e">
        <f>#REF!</f>
        <v>#REF!</v>
      </c>
      <c r="I13" s="47" t="e">
        <f>#REF!</f>
        <v>#REF!</v>
      </c>
      <c r="J13" s="45" t="e">
        <f>CEILING(#REF!*TBL_CalcDarwin[[#This Row],[Darwin Gusts
m/s]],0.5)</f>
        <v>#REF!</v>
      </c>
      <c r="K13" s="45" t="e">
        <f>CEILING(#REF!*TBL_CalcDarwin[[#This Row],[Darwin Gusts
m/s]],0.5)</f>
        <v>#REF!</v>
      </c>
      <c r="L13" s="45" t="e">
        <f>CEILING(TBL_CalcDarwin[[#This Row],[Darwin Gusts
m/s]],0.5)</f>
        <v>#REF!</v>
      </c>
      <c r="M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" s="39" t="e">
        <f>INDEX(Curva_Temp[Temp],MATCH(TBL_CalcDarwin[[#This Row],[Darwin Temp.
°C]],Curva_Temp[Temp]))</f>
        <v>#REF!</v>
      </c>
      <c r="R13" s="39" t="e">
        <f>INDEX(Curva_Temp[Warranted Power Curve for 
1.194Kg/m3 air density '[kW']
SG 5.0-145 (AM+1, 5.2MW) AT 
90M],MATCH(TBL_CalcDarwin[[#This Row],[Darwin Temp.
°C]],Curva_Temp[Temp]))</f>
        <v>#REF!</v>
      </c>
      <c r="S13" s="39" t="e" cm="1">
        <f t="array" ref="S13">INDEX(Curva_Temp[Temp],MATCH(TBL_CalcDarwin[[#This Row],[Darwin Temp.
°C]],Curva_Temp[Temp])+1)</f>
        <v>#REF!</v>
      </c>
      <c r="T13" s="39" t="e" cm="1">
        <f t="array" ref="T13">INDEX(Curva_Temp[Warranted Power Curve for 
1.194Kg/m3 air density '[kW']
SG 5.0-145 (AM+1, 5.2MW) AT 
90M],MATCH(TBL_CalcDarwin[[#This Row],[Darwin Temp.
°C]],Curva_Temp[Temp])+1)</f>
        <v>#REF!</v>
      </c>
      <c r="U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" s="39" t="e">
        <f>INDEX(Curva_Temp[Temp],MATCH(TBL_CalcDarwin[[#This Row],[Darwin Temp.
°C]],Curva_Temp[Temp]))</f>
        <v>#REF!</v>
      </c>
      <c r="Z13" s="39" t="e">
        <f>INDEX(Curva_Temp[Warranted Power Curve for 
1.194Kg/m3 air density '[kW']
SG 5.0-145 (AM 0, 5.0MW) AT 
90M],MATCH(TBL_CalcDarwin[[#This Row],[Darwin Temp.
°C]],Curva_Temp[Temp]))</f>
        <v>#REF!</v>
      </c>
      <c r="AA13" s="39" t="e" cm="1">
        <f t="array" ref="AA13">INDEX(Curva_Temp[Temp],MATCH(TBL_CalcDarwin[[#This Row],[Darwin Temp.
°C]],Curva_Temp[Temp])+1)</f>
        <v>#REF!</v>
      </c>
      <c r="AB13" s="39" t="e" cm="1">
        <f t="array" ref="AB13">INDEX(Curva_Temp[Warranted Power Curve for 
1.194Kg/m3 air density '[kW']
SG 5.0-145 (AM 0, 5.0MW) AT 
90M],MATCH(TBL_CalcDarwin[[#This Row],[Darwin Temp.
°C]],Curva_Temp[Temp])+1)</f>
        <v>#REF!</v>
      </c>
      <c r="AC13" s="43" t="e">
        <f>HLOOKUP(TBL_CalcDarwin[[#This Row],[Fecha]],#REF!,2,FALSE)</f>
        <v>#REF!</v>
      </c>
      <c r="AD13" s="43" t="e">
        <f>HLOOKUP(TBL_CalcDarwin[[#This Row],[Fecha]],#REF!,3,FALSE)</f>
        <v>#REF!</v>
      </c>
      <c r="AE13" s="43" t="e">
        <f>HLOOKUP(TBL_CalcDarwin[[#This Row],[Fecha]],#REF!,4,FALSE)</f>
        <v>#REF!</v>
      </c>
      <c r="AF13" s="43" t="e">
        <f>HLOOKUP(TBL_CalcDarwin[[#This Row],[Fecha]],#REF!,5,FALSE)</f>
        <v>#REF!</v>
      </c>
      <c r="AG13" s="43" t="e">
        <f>HLOOKUP(TBL_CalcDarwin[[#This Row],[Fecha]],#REF!,6,FALSE)</f>
        <v>#REF!</v>
      </c>
      <c r="AH13" s="43" t="e">
        <f>HLOOKUP(TBL_CalcDarwin[[#This Row],[Fecha]],#REF!,7,FALSE)</f>
        <v>#REF!</v>
      </c>
      <c r="AI13" s="44" t="e">
        <f>HLOOKUP(TBL_CalcDarwin[[#This Row],[Fecha]],#REF!,8,FALSE)</f>
        <v>#REF!</v>
      </c>
      <c r="AJ13" s="44" t="e">
        <f>HLOOKUP(TBL_CalcDarwin[[#This Row],[Fecha]],#REF!,9,FALSE)</f>
        <v>#REF!</v>
      </c>
      <c r="AK13" s="44" t="e">
        <f>HLOOKUP(TBL_CalcDarwin[[#This Row],[Fecha]],#REF!,10,FALSE)</f>
        <v>#REF!</v>
      </c>
      <c r="AL13" s="44" t="e">
        <f>HLOOKUP(TBL_CalcDarwin[[#This Row],[Fecha]],#REF!,11,FALSE)</f>
        <v>#REF!</v>
      </c>
      <c r="AM13" s="44" t="e">
        <f>HLOOKUP(TBL_CalcDarwin[[#This Row],[Fecha]],#REF!,12,FALSE)</f>
        <v>#REF!</v>
      </c>
      <c r="AN13" s="44" t="e">
        <f>HLOOKUP(TBL_CalcDarwin[[#This Row],[Fecha]],#REF!,13,FALSE)</f>
        <v>#REF!</v>
      </c>
      <c r="AO13" s="35" t="e">
        <f>TBL_CalcDarwin[[#This Row],[Lomitas - Barra A - 5.2 - Cerro]]+TBL_CalcDarwin[[#This Row],[Lomitas - Barra A - 5.2 - Medio]]+TBL_CalcDarwin[[#This Row],[Lomitas - Barra A - 5.2 - Mar]]</f>
        <v>#REF!</v>
      </c>
      <c r="AP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" s="35" t="e">
        <f>TBL_CalcDarwin[[#This Row],[Expansión - Barra A - 5.2 - Cerro]]+TBL_CalcDarwin[[#This Row],[Expansión - Barra A - 5.2 - Medio]]+TBL_CalcDarwin[[#This Row],[Expansión - Barra A - 5.2 - Mar]]</f>
        <v>#REF!</v>
      </c>
      <c r="AT13" s="35" t="e">
        <f>TBL_CalcDarwin[[#This Row],[Expansión - Barra B - 5.2 - Cerro]]</f>
        <v>#REF!</v>
      </c>
      <c r="AU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" s="29" t="e">
        <f>TBL_CalcDarwin[[#This Row],[Expansión - Barra B - 5.2 - Cerro]]*TBL_CalcDarwin[[#This Row],[AEG 5.2 MW Cerro]]</f>
        <v>#REF!</v>
      </c>
      <c r="AZ13" s="18"/>
      <c r="BA13" s="18"/>
      <c r="BB13" s="18"/>
      <c r="BC13" s="18"/>
      <c r="BD13" s="18"/>
      <c r="BE13" s="18"/>
      <c r="BF13" s="18"/>
    </row>
    <row r="14" spans="2:58" ht="12" x14ac:dyDescent="0.3">
      <c r="B14" s="51" t="e">
        <f t="shared" si="0"/>
        <v>#REF!</v>
      </c>
      <c r="C14" s="17" t="e">
        <f t="shared" si="1"/>
        <v>#REF!</v>
      </c>
      <c r="D14" s="34" t="e">
        <f>TBL_CalcDarwin[[#This Row],[Darwin PLOM
MW]]+TBL_CalcDarwin[[#This Row],[Darwin PLOME
MW]]</f>
        <v>#REF!</v>
      </c>
      <c r="E14" s="34" t="e">
        <f>TBL_CalcDarwin[[#This Row],[PLOM MW TOTAL BARRA A]]+TBL_CalcDarwin[[#This Row],[PLOM MW TOTAL BARRA B]]</f>
        <v>#REF!</v>
      </c>
      <c r="F14" s="34" t="e">
        <f>TBL_CalcDarwin[[#This Row],[PLOME MW TOTAL BARRA A]]+TBL_CalcDarwin[[#This Row],[PLOME MW TOTAL BARRA B]]</f>
        <v>#REF!</v>
      </c>
      <c r="G14" s="46" t="e">
        <f>#REF!</f>
        <v>#REF!</v>
      </c>
      <c r="H14" s="46" t="e">
        <f>#REF!</f>
        <v>#REF!</v>
      </c>
      <c r="I14" s="47" t="e">
        <f>#REF!</f>
        <v>#REF!</v>
      </c>
      <c r="J14" s="45" t="e">
        <f>CEILING(#REF!*TBL_CalcDarwin[[#This Row],[Darwin Gusts
m/s]],0.5)</f>
        <v>#REF!</v>
      </c>
      <c r="K14" s="45" t="e">
        <f>CEILING(#REF!*TBL_CalcDarwin[[#This Row],[Darwin Gusts
m/s]],0.5)</f>
        <v>#REF!</v>
      </c>
      <c r="L14" s="45" t="e">
        <f>CEILING(TBL_CalcDarwin[[#This Row],[Darwin Gusts
m/s]],0.5)</f>
        <v>#REF!</v>
      </c>
      <c r="M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" s="39" t="e">
        <f>INDEX(Curva_Temp[Temp],MATCH(TBL_CalcDarwin[[#This Row],[Darwin Temp.
°C]],Curva_Temp[Temp]))</f>
        <v>#REF!</v>
      </c>
      <c r="R14" s="39" t="e">
        <f>INDEX(Curva_Temp[Warranted Power Curve for 
1.194Kg/m3 air density '[kW']
SG 5.0-145 (AM+1, 5.2MW) AT 
90M],MATCH(TBL_CalcDarwin[[#This Row],[Darwin Temp.
°C]],Curva_Temp[Temp]))</f>
        <v>#REF!</v>
      </c>
      <c r="S14" s="39" t="e" cm="1">
        <f t="array" ref="S14">INDEX(Curva_Temp[Temp],MATCH(TBL_CalcDarwin[[#This Row],[Darwin Temp.
°C]],Curva_Temp[Temp])+1)</f>
        <v>#REF!</v>
      </c>
      <c r="T14" s="39" t="e" cm="1">
        <f t="array" ref="T14">INDEX(Curva_Temp[Warranted Power Curve for 
1.194Kg/m3 air density '[kW']
SG 5.0-145 (AM+1, 5.2MW) AT 
90M],MATCH(TBL_CalcDarwin[[#This Row],[Darwin Temp.
°C]],Curva_Temp[Temp])+1)</f>
        <v>#REF!</v>
      </c>
      <c r="U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" s="39" t="e">
        <f>INDEX(Curva_Temp[Temp],MATCH(TBL_CalcDarwin[[#This Row],[Darwin Temp.
°C]],Curva_Temp[Temp]))</f>
        <v>#REF!</v>
      </c>
      <c r="Z14" s="39" t="e">
        <f>INDEX(Curva_Temp[Warranted Power Curve for 
1.194Kg/m3 air density '[kW']
SG 5.0-145 (AM 0, 5.0MW) AT 
90M],MATCH(TBL_CalcDarwin[[#This Row],[Darwin Temp.
°C]],Curva_Temp[Temp]))</f>
        <v>#REF!</v>
      </c>
      <c r="AA14" s="39" t="e" cm="1">
        <f t="array" ref="AA14">INDEX(Curva_Temp[Temp],MATCH(TBL_CalcDarwin[[#This Row],[Darwin Temp.
°C]],Curva_Temp[Temp])+1)</f>
        <v>#REF!</v>
      </c>
      <c r="AB14" s="39" t="e" cm="1">
        <f t="array" ref="AB14">INDEX(Curva_Temp[Warranted Power Curve for 
1.194Kg/m3 air density '[kW']
SG 5.0-145 (AM 0, 5.0MW) AT 
90M],MATCH(TBL_CalcDarwin[[#This Row],[Darwin Temp.
°C]],Curva_Temp[Temp])+1)</f>
        <v>#REF!</v>
      </c>
      <c r="AC14" s="43" t="e">
        <f>HLOOKUP(TBL_CalcDarwin[[#This Row],[Fecha]],#REF!,2,FALSE)</f>
        <v>#REF!</v>
      </c>
      <c r="AD14" s="43" t="e">
        <f>HLOOKUP(TBL_CalcDarwin[[#This Row],[Fecha]],#REF!,3,FALSE)</f>
        <v>#REF!</v>
      </c>
      <c r="AE14" s="43" t="e">
        <f>HLOOKUP(TBL_CalcDarwin[[#This Row],[Fecha]],#REF!,4,FALSE)</f>
        <v>#REF!</v>
      </c>
      <c r="AF14" s="43" t="e">
        <f>HLOOKUP(TBL_CalcDarwin[[#This Row],[Fecha]],#REF!,5,FALSE)</f>
        <v>#REF!</v>
      </c>
      <c r="AG14" s="43" t="e">
        <f>HLOOKUP(TBL_CalcDarwin[[#This Row],[Fecha]],#REF!,6,FALSE)</f>
        <v>#REF!</v>
      </c>
      <c r="AH14" s="43" t="e">
        <f>HLOOKUP(TBL_CalcDarwin[[#This Row],[Fecha]],#REF!,7,FALSE)</f>
        <v>#REF!</v>
      </c>
      <c r="AI14" s="44" t="e">
        <f>HLOOKUP(TBL_CalcDarwin[[#This Row],[Fecha]],#REF!,8,FALSE)</f>
        <v>#REF!</v>
      </c>
      <c r="AJ14" s="44" t="e">
        <f>HLOOKUP(TBL_CalcDarwin[[#This Row],[Fecha]],#REF!,9,FALSE)</f>
        <v>#REF!</v>
      </c>
      <c r="AK14" s="44" t="e">
        <f>HLOOKUP(TBL_CalcDarwin[[#This Row],[Fecha]],#REF!,10,FALSE)</f>
        <v>#REF!</v>
      </c>
      <c r="AL14" s="44" t="e">
        <f>HLOOKUP(TBL_CalcDarwin[[#This Row],[Fecha]],#REF!,11,FALSE)</f>
        <v>#REF!</v>
      </c>
      <c r="AM14" s="44" t="e">
        <f>HLOOKUP(TBL_CalcDarwin[[#This Row],[Fecha]],#REF!,12,FALSE)</f>
        <v>#REF!</v>
      </c>
      <c r="AN14" s="44" t="e">
        <f>HLOOKUP(TBL_CalcDarwin[[#This Row],[Fecha]],#REF!,13,FALSE)</f>
        <v>#REF!</v>
      </c>
      <c r="AO14" s="35" t="e">
        <f>TBL_CalcDarwin[[#This Row],[Lomitas - Barra A - 5.2 - Cerro]]+TBL_CalcDarwin[[#This Row],[Lomitas - Barra A - 5.2 - Medio]]+TBL_CalcDarwin[[#This Row],[Lomitas - Barra A - 5.2 - Mar]]</f>
        <v>#REF!</v>
      </c>
      <c r="AP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" s="35" t="e">
        <f>TBL_CalcDarwin[[#This Row],[Expansión - Barra A - 5.2 - Cerro]]+TBL_CalcDarwin[[#This Row],[Expansión - Barra A - 5.2 - Medio]]+TBL_CalcDarwin[[#This Row],[Expansión - Barra A - 5.2 - Mar]]</f>
        <v>#REF!</v>
      </c>
      <c r="AT14" s="35" t="e">
        <f>TBL_CalcDarwin[[#This Row],[Expansión - Barra B - 5.2 - Cerro]]</f>
        <v>#REF!</v>
      </c>
      <c r="AU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" s="29" t="e">
        <f>TBL_CalcDarwin[[#This Row],[Expansión - Barra B - 5.2 - Cerro]]*TBL_CalcDarwin[[#This Row],[AEG 5.2 MW Cerro]]</f>
        <v>#REF!</v>
      </c>
      <c r="AZ14" s="18"/>
      <c r="BA14" s="18"/>
      <c r="BB14" s="18"/>
      <c r="BC14" s="18"/>
      <c r="BD14" s="18"/>
      <c r="BE14" s="18"/>
      <c r="BF14" s="18"/>
    </row>
    <row r="15" spans="2:58" ht="12" x14ac:dyDescent="0.3">
      <c r="B15" s="51" t="e">
        <f t="shared" si="0"/>
        <v>#REF!</v>
      </c>
      <c r="C15" s="17" t="e">
        <f t="shared" si="1"/>
        <v>#REF!</v>
      </c>
      <c r="D15" s="34" t="e">
        <f>TBL_CalcDarwin[[#This Row],[Darwin PLOM
MW]]+TBL_CalcDarwin[[#This Row],[Darwin PLOME
MW]]</f>
        <v>#REF!</v>
      </c>
      <c r="E15" s="34" t="e">
        <f>TBL_CalcDarwin[[#This Row],[PLOM MW TOTAL BARRA A]]+TBL_CalcDarwin[[#This Row],[PLOM MW TOTAL BARRA B]]</f>
        <v>#REF!</v>
      </c>
      <c r="F15" s="34" t="e">
        <f>TBL_CalcDarwin[[#This Row],[PLOME MW TOTAL BARRA A]]+TBL_CalcDarwin[[#This Row],[PLOME MW TOTAL BARRA B]]</f>
        <v>#REF!</v>
      </c>
      <c r="G15" s="46" t="e">
        <f>#REF!</f>
        <v>#REF!</v>
      </c>
      <c r="H15" s="46" t="e">
        <f>#REF!</f>
        <v>#REF!</v>
      </c>
      <c r="I15" s="47" t="e">
        <f>#REF!</f>
        <v>#REF!</v>
      </c>
      <c r="J15" s="45" t="e">
        <f>CEILING(#REF!*TBL_CalcDarwin[[#This Row],[Darwin Gusts
m/s]],0.5)</f>
        <v>#REF!</v>
      </c>
      <c r="K15" s="45" t="e">
        <f>CEILING(#REF!*TBL_CalcDarwin[[#This Row],[Darwin Gusts
m/s]],0.5)</f>
        <v>#REF!</v>
      </c>
      <c r="L15" s="45" t="e">
        <f>CEILING(TBL_CalcDarwin[[#This Row],[Darwin Gusts
m/s]],0.5)</f>
        <v>#REF!</v>
      </c>
      <c r="M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" s="39" t="e">
        <f>INDEX(Curva_Temp[Temp],MATCH(TBL_CalcDarwin[[#This Row],[Darwin Temp.
°C]],Curva_Temp[Temp]))</f>
        <v>#REF!</v>
      </c>
      <c r="R15" s="39" t="e">
        <f>INDEX(Curva_Temp[Warranted Power Curve for 
1.194Kg/m3 air density '[kW']
SG 5.0-145 (AM+1, 5.2MW) AT 
90M],MATCH(TBL_CalcDarwin[[#This Row],[Darwin Temp.
°C]],Curva_Temp[Temp]))</f>
        <v>#REF!</v>
      </c>
      <c r="S15" s="39" t="e" cm="1">
        <f t="array" ref="S15">INDEX(Curva_Temp[Temp],MATCH(TBL_CalcDarwin[[#This Row],[Darwin Temp.
°C]],Curva_Temp[Temp])+1)</f>
        <v>#REF!</v>
      </c>
      <c r="T15" s="39" t="e" cm="1">
        <f t="array" ref="T15">INDEX(Curva_Temp[Warranted Power Curve for 
1.194Kg/m3 air density '[kW']
SG 5.0-145 (AM+1, 5.2MW) AT 
90M],MATCH(TBL_CalcDarwin[[#This Row],[Darwin Temp.
°C]],Curva_Temp[Temp])+1)</f>
        <v>#REF!</v>
      </c>
      <c r="U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" s="39" t="e">
        <f>INDEX(Curva_Temp[Temp],MATCH(TBL_CalcDarwin[[#This Row],[Darwin Temp.
°C]],Curva_Temp[Temp]))</f>
        <v>#REF!</v>
      </c>
      <c r="Z15" s="39" t="e">
        <f>INDEX(Curva_Temp[Warranted Power Curve for 
1.194Kg/m3 air density '[kW']
SG 5.0-145 (AM 0, 5.0MW) AT 
90M],MATCH(TBL_CalcDarwin[[#This Row],[Darwin Temp.
°C]],Curva_Temp[Temp]))</f>
        <v>#REF!</v>
      </c>
      <c r="AA15" s="39" t="e" cm="1">
        <f t="array" ref="AA15">INDEX(Curva_Temp[Temp],MATCH(TBL_CalcDarwin[[#This Row],[Darwin Temp.
°C]],Curva_Temp[Temp])+1)</f>
        <v>#REF!</v>
      </c>
      <c r="AB15" s="39" t="e" cm="1">
        <f t="array" ref="AB15">INDEX(Curva_Temp[Warranted Power Curve for 
1.194Kg/m3 air density '[kW']
SG 5.0-145 (AM 0, 5.0MW) AT 
90M],MATCH(TBL_CalcDarwin[[#This Row],[Darwin Temp.
°C]],Curva_Temp[Temp])+1)</f>
        <v>#REF!</v>
      </c>
      <c r="AC15" s="43" t="e">
        <f>HLOOKUP(TBL_CalcDarwin[[#This Row],[Fecha]],#REF!,2,FALSE)</f>
        <v>#REF!</v>
      </c>
      <c r="AD15" s="43" t="e">
        <f>HLOOKUP(TBL_CalcDarwin[[#This Row],[Fecha]],#REF!,3,FALSE)</f>
        <v>#REF!</v>
      </c>
      <c r="AE15" s="43" t="e">
        <f>HLOOKUP(TBL_CalcDarwin[[#This Row],[Fecha]],#REF!,4,FALSE)</f>
        <v>#REF!</v>
      </c>
      <c r="AF15" s="43" t="e">
        <f>HLOOKUP(TBL_CalcDarwin[[#This Row],[Fecha]],#REF!,5,FALSE)</f>
        <v>#REF!</v>
      </c>
      <c r="AG15" s="43" t="e">
        <f>HLOOKUP(TBL_CalcDarwin[[#This Row],[Fecha]],#REF!,6,FALSE)</f>
        <v>#REF!</v>
      </c>
      <c r="AH15" s="43" t="e">
        <f>HLOOKUP(TBL_CalcDarwin[[#This Row],[Fecha]],#REF!,7,FALSE)</f>
        <v>#REF!</v>
      </c>
      <c r="AI15" s="44" t="e">
        <f>HLOOKUP(TBL_CalcDarwin[[#This Row],[Fecha]],#REF!,8,FALSE)</f>
        <v>#REF!</v>
      </c>
      <c r="AJ15" s="44" t="e">
        <f>HLOOKUP(TBL_CalcDarwin[[#This Row],[Fecha]],#REF!,9,FALSE)</f>
        <v>#REF!</v>
      </c>
      <c r="AK15" s="44" t="e">
        <f>HLOOKUP(TBL_CalcDarwin[[#This Row],[Fecha]],#REF!,10,FALSE)</f>
        <v>#REF!</v>
      </c>
      <c r="AL15" s="44" t="e">
        <f>HLOOKUP(TBL_CalcDarwin[[#This Row],[Fecha]],#REF!,11,FALSE)</f>
        <v>#REF!</v>
      </c>
      <c r="AM15" s="44" t="e">
        <f>HLOOKUP(TBL_CalcDarwin[[#This Row],[Fecha]],#REF!,12,FALSE)</f>
        <v>#REF!</v>
      </c>
      <c r="AN15" s="44" t="e">
        <f>HLOOKUP(TBL_CalcDarwin[[#This Row],[Fecha]],#REF!,13,FALSE)</f>
        <v>#REF!</v>
      </c>
      <c r="AO15" s="35" t="e">
        <f>TBL_CalcDarwin[[#This Row],[Lomitas - Barra A - 5.2 - Cerro]]+TBL_CalcDarwin[[#This Row],[Lomitas - Barra A - 5.2 - Medio]]+TBL_CalcDarwin[[#This Row],[Lomitas - Barra A - 5.2 - Mar]]</f>
        <v>#REF!</v>
      </c>
      <c r="AP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" s="35" t="e">
        <f>TBL_CalcDarwin[[#This Row],[Expansión - Barra A - 5.2 - Cerro]]+TBL_CalcDarwin[[#This Row],[Expansión - Barra A - 5.2 - Medio]]+TBL_CalcDarwin[[#This Row],[Expansión - Barra A - 5.2 - Mar]]</f>
        <v>#REF!</v>
      </c>
      <c r="AT15" s="35" t="e">
        <f>TBL_CalcDarwin[[#This Row],[Expansión - Barra B - 5.2 - Cerro]]</f>
        <v>#REF!</v>
      </c>
      <c r="AU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" s="29" t="e">
        <f>TBL_CalcDarwin[[#This Row],[Expansión - Barra B - 5.2 - Cerro]]*TBL_CalcDarwin[[#This Row],[AEG 5.2 MW Cerro]]</f>
        <v>#REF!</v>
      </c>
      <c r="AZ15" s="18"/>
      <c r="BA15" s="18"/>
      <c r="BB15" s="18"/>
      <c r="BC15" s="18"/>
      <c r="BD15" s="18"/>
      <c r="BE15" s="18"/>
      <c r="BF15" s="18"/>
    </row>
    <row r="16" spans="2:58" ht="12" x14ac:dyDescent="0.3">
      <c r="B16" s="51" t="e">
        <f t="shared" si="0"/>
        <v>#REF!</v>
      </c>
      <c r="C16" s="17" t="e">
        <f t="shared" si="1"/>
        <v>#REF!</v>
      </c>
      <c r="D16" s="34" t="e">
        <f>TBL_CalcDarwin[[#This Row],[Darwin PLOM
MW]]+TBL_CalcDarwin[[#This Row],[Darwin PLOME
MW]]</f>
        <v>#REF!</v>
      </c>
      <c r="E16" s="34" t="e">
        <f>TBL_CalcDarwin[[#This Row],[PLOM MW TOTAL BARRA A]]+TBL_CalcDarwin[[#This Row],[PLOM MW TOTAL BARRA B]]</f>
        <v>#REF!</v>
      </c>
      <c r="F16" s="34" t="e">
        <f>TBL_CalcDarwin[[#This Row],[PLOME MW TOTAL BARRA A]]+TBL_CalcDarwin[[#This Row],[PLOME MW TOTAL BARRA B]]</f>
        <v>#REF!</v>
      </c>
      <c r="G16" s="46" t="e">
        <f>#REF!</f>
        <v>#REF!</v>
      </c>
      <c r="H16" s="46" t="e">
        <f>#REF!</f>
        <v>#REF!</v>
      </c>
      <c r="I16" s="47" t="e">
        <f>#REF!</f>
        <v>#REF!</v>
      </c>
      <c r="J16" s="45" t="e">
        <f>CEILING(#REF!*TBL_CalcDarwin[[#This Row],[Darwin Gusts
m/s]],0.5)</f>
        <v>#REF!</v>
      </c>
      <c r="K16" s="45" t="e">
        <f>CEILING(#REF!*TBL_CalcDarwin[[#This Row],[Darwin Gusts
m/s]],0.5)</f>
        <v>#REF!</v>
      </c>
      <c r="L16" s="45" t="e">
        <f>CEILING(TBL_CalcDarwin[[#This Row],[Darwin Gusts
m/s]],0.5)</f>
        <v>#REF!</v>
      </c>
      <c r="M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" s="39" t="e">
        <f>INDEX(Curva_Temp[Temp],MATCH(TBL_CalcDarwin[[#This Row],[Darwin Temp.
°C]],Curva_Temp[Temp]))</f>
        <v>#REF!</v>
      </c>
      <c r="R16" s="39" t="e">
        <f>INDEX(Curva_Temp[Warranted Power Curve for 
1.194Kg/m3 air density '[kW']
SG 5.0-145 (AM+1, 5.2MW) AT 
90M],MATCH(TBL_CalcDarwin[[#This Row],[Darwin Temp.
°C]],Curva_Temp[Temp]))</f>
        <v>#REF!</v>
      </c>
      <c r="S16" s="39" t="e" cm="1">
        <f t="array" ref="S16">INDEX(Curva_Temp[Temp],MATCH(TBL_CalcDarwin[[#This Row],[Darwin Temp.
°C]],Curva_Temp[Temp])+1)</f>
        <v>#REF!</v>
      </c>
      <c r="T16" s="39" t="e" cm="1">
        <f t="array" ref="T16">INDEX(Curva_Temp[Warranted Power Curve for 
1.194Kg/m3 air density '[kW']
SG 5.0-145 (AM+1, 5.2MW) AT 
90M],MATCH(TBL_CalcDarwin[[#This Row],[Darwin Temp.
°C]],Curva_Temp[Temp])+1)</f>
        <v>#REF!</v>
      </c>
      <c r="U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" s="39" t="e">
        <f>INDEX(Curva_Temp[Temp],MATCH(TBL_CalcDarwin[[#This Row],[Darwin Temp.
°C]],Curva_Temp[Temp]))</f>
        <v>#REF!</v>
      </c>
      <c r="Z16" s="39" t="e">
        <f>INDEX(Curva_Temp[Warranted Power Curve for 
1.194Kg/m3 air density '[kW']
SG 5.0-145 (AM 0, 5.0MW) AT 
90M],MATCH(TBL_CalcDarwin[[#This Row],[Darwin Temp.
°C]],Curva_Temp[Temp]))</f>
        <v>#REF!</v>
      </c>
      <c r="AA16" s="39" t="e" cm="1">
        <f t="array" ref="AA16">INDEX(Curva_Temp[Temp],MATCH(TBL_CalcDarwin[[#This Row],[Darwin Temp.
°C]],Curva_Temp[Temp])+1)</f>
        <v>#REF!</v>
      </c>
      <c r="AB16" s="39" t="e" cm="1">
        <f t="array" ref="AB16">INDEX(Curva_Temp[Warranted Power Curve for 
1.194Kg/m3 air density '[kW']
SG 5.0-145 (AM 0, 5.0MW) AT 
90M],MATCH(TBL_CalcDarwin[[#This Row],[Darwin Temp.
°C]],Curva_Temp[Temp])+1)</f>
        <v>#REF!</v>
      </c>
      <c r="AC16" s="43" t="e">
        <f>HLOOKUP(TBL_CalcDarwin[[#This Row],[Fecha]],#REF!,2,FALSE)</f>
        <v>#REF!</v>
      </c>
      <c r="AD16" s="43" t="e">
        <f>HLOOKUP(TBL_CalcDarwin[[#This Row],[Fecha]],#REF!,3,FALSE)</f>
        <v>#REF!</v>
      </c>
      <c r="AE16" s="43" t="e">
        <f>HLOOKUP(TBL_CalcDarwin[[#This Row],[Fecha]],#REF!,4,FALSE)</f>
        <v>#REF!</v>
      </c>
      <c r="AF16" s="43" t="e">
        <f>HLOOKUP(TBL_CalcDarwin[[#This Row],[Fecha]],#REF!,5,FALSE)</f>
        <v>#REF!</v>
      </c>
      <c r="AG16" s="43" t="e">
        <f>HLOOKUP(TBL_CalcDarwin[[#This Row],[Fecha]],#REF!,6,FALSE)</f>
        <v>#REF!</v>
      </c>
      <c r="AH16" s="43" t="e">
        <f>HLOOKUP(TBL_CalcDarwin[[#This Row],[Fecha]],#REF!,7,FALSE)</f>
        <v>#REF!</v>
      </c>
      <c r="AI16" s="44" t="e">
        <f>HLOOKUP(TBL_CalcDarwin[[#This Row],[Fecha]],#REF!,8,FALSE)</f>
        <v>#REF!</v>
      </c>
      <c r="AJ16" s="44" t="e">
        <f>HLOOKUP(TBL_CalcDarwin[[#This Row],[Fecha]],#REF!,9,FALSE)</f>
        <v>#REF!</v>
      </c>
      <c r="AK16" s="44" t="e">
        <f>HLOOKUP(TBL_CalcDarwin[[#This Row],[Fecha]],#REF!,10,FALSE)</f>
        <v>#REF!</v>
      </c>
      <c r="AL16" s="44" t="e">
        <f>HLOOKUP(TBL_CalcDarwin[[#This Row],[Fecha]],#REF!,11,FALSE)</f>
        <v>#REF!</v>
      </c>
      <c r="AM16" s="44" t="e">
        <f>HLOOKUP(TBL_CalcDarwin[[#This Row],[Fecha]],#REF!,12,FALSE)</f>
        <v>#REF!</v>
      </c>
      <c r="AN16" s="44" t="e">
        <f>HLOOKUP(TBL_CalcDarwin[[#This Row],[Fecha]],#REF!,13,FALSE)</f>
        <v>#REF!</v>
      </c>
      <c r="AO16" s="35" t="e">
        <f>TBL_CalcDarwin[[#This Row],[Lomitas - Barra A - 5.2 - Cerro]]+TBL_CalcDarwin[[#This Row],[Lomitas - Barra A - 5.2 - Medio]]+TBL_CalcDarwin[[#This Row],[Lomitas - Barra A - 5.2 - Mar]]</f>
        <v>#REF!</v>
      </c>
      <c r="AP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" s="35" t="e">
        <f>TBL_CalcDarwin[[#This Row],[Expansión - Barra A - 5.2 - Cerro]]+TBL_CalcDarwin[[#This Row],[Expansión - Barra A - 5.2 - Medio]]+TBL_CalcDarwin[[#This Row],[Expansión - Barra A - 5.2 - Mar]]</f>
        <v>#REF!</v>
      </c>
      <c r="AT16" s="35" t="e">
        <f>TBL_CalcDarwin[[#This Row],[Expansión - Barra B - 5.2 - Cerro]]</f>
        <v>#REF!</v>
      </c>
      <c r="AU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" s="29" t="e">
        <f>TBL_CalcDarwin[[#This Row],[Expansión - Barra B - 5.2 - Cerro]]*TBL_CalcDarwin[[#This Row],[AEG 5.2 MW Cerro]]</f>
        <v>#REF!</v>
      </c>
      <c r="AZ16" s="18"/>
      <c r="BA16" s="18"/>
      <c r="BB16" s="18"/>
      <c r="BC16" s="18"/>
      <c r="BD16" s="18"/>
      <c r="BE16" s="18"/>
      <c r="BF16" s="18"/>
    </row>
    <row r="17" spans="2:58" ht="12" x14ac:dyDescent="0.3">
      <c r="B17" s="51" t="e">
        <f t="shared" si="0"/>
        <v>#REF!</v>
      </c>
      <c r="C17" s="17" t="e">
        <f t="shared" si="1"/>
        <v>#REF!</v>
      </c>
      <c r="D17" s="34" t="e">
        <f>TBL_CalcDarwin[[#This Row],[Darwin PLOM
MW]]+TBL_CalcDarwin[[#This Row],[Darwin PLOME
MW]]</f>
        <v>#REF!</v>
      </c>
      <c r="E17" s="34" t="e">
        <f>TBL_CalcDarwin[[#This Row],[PLOM MW TOTAL BARRA A]]+TBL_CalcDarwin[[#This Row],[PLOM MW TOTAL BARRA B]]</f>
        <v>#REF!</v>
      </c>
      <c r="F17" s="34" t="e">
        <f>TBL_CalcDarwin[[#This Row],[PLOME MW TOTAL BARRA A]]+TBL_CalcDarwin[[#This Row],[PLOME MW TOTAL BARRA B]]</f>
        <v>#REF!</v>
      </c>
      <c r="G17" s="46" t="e">
        <f>#REF!</f>
        <v>#REF!</v>
      </c>
      <c r="H17" s="46" t="e">
        <f>#REF!</f>
        <v>#REF!</v>
      </c>
      <c r="I17" s="47" t="e">
        <f>#REF!</f>
        <v>#REF!</v>
      </c>
      <c r="J17" s="45" t="e">
        <f>CEILING(#REF!*TBL_CalcDarwin[[#This Row],[Darwin Gusts
m/s]],0.5)</f>
        <v>#REF!</v>
      </c>
      <c r="K17" s="45" t="e">
        <f>CEILING(#REF!*TBL_CalcDarwin[[#This Row],[Darwin Gusts
m/s]],0.5)</f>
        <v>#REF!</v>
      </c>
      <c r="L17" s="45" t="e">
        <f>CEILING(TBL_CalcDarwin[[#This Row],[Darwin Gusts
m/s]],0.5)</f>
        <v>#REF!</v>
      </c>
      <c r="M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" s="39" t="e">
        <f>INDEX(Curva_Temp[Temp],MATCH(TBL_CalcDarwin[[#This Row],[Darwin Temp.
°C]],Curva_Temp[Temp]))</f>
        <v>#REF!</v>
      </c>
      <c r="R17" s="39" t="e">
        <f>INDEX(Curva_Temp[Warranted Power Curve for 
1.194Kg/m3 air density '[kW']
SG 5.0-145 (AM+1, 5.2MW) AT 
90M],MATCH(TBL_CalcDarwin[[#This Row],[Darwin Temp.
°C]],Curva_Temp[Temp]))</f>
        <v>#REF!</v>
      </c>
      <c r="S17" s="39" t="e" cm="1">
        <f t="array" ref="S17">INDEX(Curva_Temp[Temp],MATCH(TBL_CalcDarwin[[#This Row],[Darwin Temp.
°C]],Curva_Temp[Temp])+1)</f>
        <v>#REF!</v>
      </c>
      <c r="T17" s="39" t="e" cm="1">
        <f t="array" ref="T17">INDEX(Curva_Temp[Warranted Power Curve for 
1.194Kg/m3 air density '[kW']
SG 5.0-145 (AM+1, 5.2MW) AT 
90M],MATCH(TBL_CalcDarwin[[#This Row],[Darwin Temp.
°C]],Curva_Temp[Temp])+1)</f>
        <v>#REF!</v>
      </c>
      <c r="U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" s="39" t="e">
        <f>INDEX(Curva_Temp[Temp],MATCH(TBL_CalcDarwin[[#This Row],[Darwin Temp.
°C]],Curva_Temp[Temp]))</f>
        <v>#REF!</v>
      </c>
      <c r="Z17" s="39" t="e">
        <f>INDEX(Curva_Temp[Warranted Power Curve for 
1.194Kg/m3 air density '[kW']
SG 5.0-145 (AM 0, 5.0MW) AT 
90M],MATCH(TBL_CalcDarwin[[#This Row],[Darwin Temp.
°C]],Curva_Temp[Temp]))</f>
        <v>#REF!</v>
      </c>
      <c r="AA17" s="39" t="e" cm="1">
        <f t="array" ref="AA17">INDEX(Curva_Temp[Temp],MATCH(TBL_CalcDarwin[[#This Row],[Darwin Temp.
°C]],Curva_Temp[Temp])+1)</f>
        <v>#REF!</v>
      </c>
      <c r="AB17" s="39" t="e" cm="1">
        <f t="array" ref="AB17">INDEX(Curva_Temp[Warranted Power Curve for 
1.194Kg/m3 air density '[kW']
SG 5.0-145 (AM 0, 5.0MW) AT 
90M],MATCH(TBL_CalcDarwin[[#This Row],[Darwin Temp.
°C]],Curva_Temp[Temp])+1)</f>
        <v>#REF!</v>
      </c>
      <c r="AC17" s="43" t="e">
        <f>HLOOKUP(TBL_CalcDarwin[[#This Row],[Fecha]],#REF!,2,FALSE)</f>
        <v>#REF!</v>
      </c>
      <c r="AD17" s="43" t="e">
        <f>HLOOKUP(TBL_CalcDarwin[[#This Row],[Fecha]],#REF!,3,FALSE)</f>
        <v>#REF!</v>
      </c>
      <c r="AE17" s="43" t="e">
        <f>HLOOKUP(TBL_CalcDarwin[[#This Row],[Fecha]],#REF!,4,FALSE)</f>
        <v>#REF!</v>
      </c>
      <c r="AF17" s="43" t="e">
        <f>HLOOKUP(TBL_CalcDarwin[[#This Row],[Fecha]],#REF!,5,FALSE)</f>
        <v>#REF!</v>
      </c>
      <c r="AG17" s="43" t="e">
        <f>HLOOKUP(TBL_CalcDarwin[[#This Row],[Fecha]],#REF!,6,FALSE)</f>
        <v>#REF!</v>
      </c>
      <c r="AH17" s="43" t="e">
        <f>HLOOKUP(TBL_CalcDarwin[[#This Row],[Fecha]],#REF!,7,FALSE)</f>
        <v>#REF!</v>
      </c>
      <c r="AI17" s="44" t="e">
        <f>HLOOKUP(TBL_CalcDarwin[[#This Row],[Fecha]],#REF!,8,FALSE)</f>
        <v>#REF!</v>
      </c>
      <c r="AJ17" s="44" t="e">
        <f>HLOOKUP(TBL_CalcDarwin[[#This Row],[Fecha]],#REF!,9,FALSE)</f>
        <v>#REF!</v>
      </c>
      <c r="AK17" s="44" t="e">
        <f>HLOOKUP(TBL_CalcDarwin[[#This Row],[Fecha]],#REF!,10,FALSE)</f>
        <v>#REF!</v>
      </c>
      <c r="AL17" s="44" t="e">
        <f>HLOOKUP(TBL_CalcDarwin[[#This Row],[Fecha]],#REF!,11,FALSE)</f>
        <v>#REF!</v>
      </c>
      <c r="AM17" s="44" t="e">
        <f>HLOOKUP(TBL_CalcDarwin[[#This Row],[Fecha]],#REF!,12,FALSE)</f>
        <v>#REF!</v>
      </c>
      <c r="AN17" s="44" t="e">
        <f>HLOOKUP(TBL_CalcDarwin[[#This Row],[Fecha]],#REF!,13,FALSE)</f>
        <v>#REF!</v>
      </c>
      <c r="AO17" s="35" t="e">
        <f>TBL_CalcDarwin[[#This Row],[Lomitas - Barra A - 5.2 - Cerro]]+TBL_CalcDarwin[[#This Row],[Lomitas - Barra A - 5.2 - Medio]]+TBL_CalcDarwin[[#This Row],[Lomitas - Barra A - 5.2 - Mar]]</f>
        <v>#REF!</v>
      </c>
      <c r="AP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" s="35" t="e">
        <f>TBL_CalcDarwin[[#This Row],[Expansión - Barra A - 5.2 - Cerro]]+TBL_CalcDarwin[[#This Row],[Expansión - Barra A - 5.2 - Medio]]+TBL_CalcDarwin[[#This Row],[Expansión - Barra A - 5.2 - Mar]]</f>
        <v>#REF!</v>
      </c>
      <c r="AT17" s="35" t="e">
        <f>TBL_CalcDarwin[[#This Row],[Expansión - Barra B - 5.2 - Cerro]]</f>
        <v>#REF!</v>
      </c>
      <c r="AU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" s="29" t="e">
        <f>TBL_CalcDarwin[[#This Row],[Expansión - Barra B - 5.2 - Cerro]]*TBL_CalcDarwin[[#This Row],[AEG 5.2 MW Cerro]]</f>
        <v>#REF!</v>
      </c>
      <c r="AZ17" s="18"/>
      <c r="BA17" s="18"/>
      <c r="BB17" s="18"/>
      <c r="BC17" s="18"/>
      <c r="BD17" s="18"/>
      <c r="BE17" s="18"/>
      <c r="BF17" s="18"/>
    </row>
    <row r="18" spans="2:58" ht="12" x14ac:dyDescent="0.3">
      <c r="B18" s="51" t="e">
        <f t="shared" si="0"/>
        <v>#REF!</v>
      </c>
      <c r="C18" s="17" t="e">
        <f t="shared" si="1"/>
        <v>#REF!</v>
      </c>
      <c r="D18" s="34" t="e">
        <f>TBL_CalcDarwin[[#This Row],[Darwin PLOM
MW]]+TBL_CalcDarwin[[#This Row],[Darwin PLOME
MW]]</f>
        <v>#REF!</v>
      </c>
      <c r="E18" s="34" t="e">
        <f>TBL_CalcDarwin[[#This Row],[PLOM MW TOTAL BARRA A]]+TBL_CalcDarwin[[#This Row],[PLOM MW TOTAL BARRA B]]</f>
        <v>#REF!</v>
      </c>
      <c r="F18" s="34" t="e">
        <f>TBL_CalcDarwin[[#This Row],[PLOME MW TOTAL BARRA A]]+TBL_CalcDarwin[[#This Row],[PLOME MW TOTAL BARRA B]]</f>
        <v>#REF!</v>
      </c>
      <c r="G18" s="46" t="e">
        <f>#REF!</f>
        <v>#REF!</v>
      </c>
      <c r="H18" s="46" t="e">
        <f>#REF!</f>
        <v>#REF!</v>
      </c>
      <c r="I18" s="47" t="e">
        <f>#REF!</f>
        <v>#REF!</v>
      </c>
      <c r="J18" s="45" t="e">
        <f>CEILING(#REF!*TBL_CalcDarwin[[#This Row],[Darwin Gusts
m/s]],0.5)</f>
        <v>#REF!</v>
      </c>
      <c r="K18" s="45" t="e">
        <f>CEILING(#REF!*TBL_CalcDarwin[[#This Row],[Darwin Gusts
m/s]],0.5)</f>
        <v>#REF!</v>
      </c>
      <c r="L18" s="45" t="e">
        <f>CEILING(TBL_CalcDarwin[[#This Row],[Darwin Gusts
m/s]],0.5)</f>
        <v>#REF!</v>
      </c>
      <c r="M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" s="39" t="e">
        <f>INDEX(Curva_Temp[Temp],MATCH(TBL_CalcDarwin[[#This Row],[Darwin Temp.
°C]],Curva_Temp[Temp]))</f>
        <v>#REF!</v>
      </c>
      <c r="R18" s="39" t="e">
        <f>INDEX(Curva_Temp[Warranted Power Curve for 
1.194Kg/m3 air density '[kW']
SG 5.0-145 (AM+1, 5.2MW) AT 
90M],MATCH(TBL_CalcDarwin[[#This Row],[Darwin Temp.
°C]],Curva_Temp[Temp]))</f>
        <v>#REF!</v>
      </c>
      <c r="S18" s="39" t="e" cm="1">
        <f t="array" ref="S18">INDEX(Curva_Temp[Temp],MATCH(TBL_CalcDarwin[[#This Row],[Darwin Temp.
°C]],Curva_Temp[Temp])+1)</f>
        <v>#REF!</v>
      </c>
      <c r="T18" s="39" t="e" cm="1">
        <f t="array" ref="T18">INDEX(Curva_Temp[Warranted Power Curve for 
1.194Kg/m3 air density '[kW']
SG 5.0-145 (AM+1, 5.2MW) AT 
90M],MATCH(TBL_CalcDarwin[[#This Row],[Darwin Temp.
°C]],Curva_Temp[Temp])+1)</f>
        <v>#REF!</v>
      </c>
      <c r="U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" s="39" t="e">
        <f>INDEX(Curva_Temp[Temp],MATCH(TBL_CalcDarwin[[#This Row],[Darwin Temp.
°C]],Curva_Temp[Temp]))</f>
        <v>#REF!</v>
      </c>
      <c r="Z18" s="39" t="e">
        <f>INDEX(Curva_Temp[Warranted Power Curve for 
1.194Kg/m3 air density '[kW']
SG 5.0-145 (AM 0, 5.0MW) AT 
90M],MATCH(TBL_CalcDarwin[[#This Row],[Darwin Temp.
°C]],Curva_Temp[Temp]))</f>
        <v>#REF!</v>
      </c>
      <c r="AA18" s="39" t="e" cm="1">
        <f t="array" ref="AA18">INDEX(Curva_Temp[Temp],MATCH(TBL_CalcDarwin[[#This Row],[Darwin Temp.
°C]],Curva_Temp[Temp])+1)</f>
        <v>#REF!</v>
      </c>
      <c r="AB18" s="39" t="e" cm="1">
        <f t="array" ref="AB18">INDEX(Curva_Temp[Warranted Power Curve for 
1.194Kg/m3 air density '[kW']
SG 5.0-145 (AM 0, 5.0MW) AT 
90M],MATCH(TBL_CalcDarwin[[#This Row],[Darwin Temp.
°C]],Curva_Temp[Temp])+1)</f>
        <v>#REF!</v>
      </c>
      <c r="AC18" s="43" t="e">
        <f>HLOOKUP(TBL_CalcDarwin[[#This Row],[Fecha]],#REF!,2,FALSE)</f>
        <v>#REF!</v>
      </c>
      <c r="AD18" s="43" t="e">
        <f>HLOOKUP(TBL_CalcDarwin[[#This Row],[Fecha]],#REF!,3,FALSE)</f>
        <v>#REF!</v>
      </c>
      <c r="AE18" s="43" t="e">
        <f>HLOOKUP(TBL_CalcDarwin[[#This Row],[Fecha]],#REF!,4,FALSE)</f>
        <v>#REF!</v>
      </c>
      <c r="AF18" s="43" t="e">
        <f>HLOOKUP(TBL_CalcDarwin[[#This Row],[Fecha]],#REF!,5,FALSE)</f>
        <v>#REF!</v>
      </c>
      <c r="AG18" s="43" t="e">
        <f>HLOOKUP(TBL_CalcDarwin[[#This Row],[Fecha]],#REF!,6,FALSE)</f>
        <v>#REF!</v>
      </c>
      <c r="AH18" s="43" t="e">
        <f>HLOOKUP(TBL_CalcDarwin[[#This Row],[Fecha]],#REF!,7,FALSE)</f>
        <v>#REF!</v>
      </c>
      <c r="AI18" s="44" t="e">
        <f>HLOOKUP(TBL_CalcDarwin[[#This Row],[Fecha]],#REF!,8,FALSE)</f>
        <v>#REF!</v>
      </c>
      <c r="AJ18" s="44" t="e">
        <f>HLOOKUP(TBL_CalcDarwin[[#This Row],[Fecha]],#REF!,9,FALSE)</f>
        <v>#REF!</v>
      </c>
      <c r="AK18" s="44" t="e">
        <f>HLOOKUP(TBL_CalcDarwin[[#This Row],[Fecha]],#REF!,10,FALSE)</f>
        <v>#REF!</v>
      </c>
      <c r="AL18" s="44" t="e">
        <f>HLOOKUP(TBL_CalcDarwin[[#This Row],[Fecha]],#REF!,11,FALSE)</f>
        <v>#REF!</v>
      </c>
      <c r="AM18" s="44" t="e">
        <f>HLOOKUP(TBL_CalcDarwin[[#This Row],[Fecha]],#REF!,12,FALSE)</f>
        <v>#REF!</v>
      </c>
      <c r="AN18" s="44" t="e">
        <f>HLOOKUP(TBL_CalcDarwin[[#This Row],[Fecha]],#REF!,13,FALSE)</f>
        <v>#REF!</v>
      </c>
      <c r="AO18" s="35" t="e">
        <f>TBL_CalcDarwin[[#This Row],[Lomitas - Barra A - 5.2 - Cerro]]+TBL_CalcDarwin[[#This Row],[Lomitas - Barra A - 5.2 - Medio]]+TBL_CalcDarwin[[#This Row],[Lomitas - Barra A - 5.2 - Mar]]</f>
        <v>#REF!</v>
      </c>
      <c r="AP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" s="35" t="e">
        <f>TBL_CalcDarwin[[#This Row],[Expansión - Barra A - 5.2 - Cerro]]+TBL_CalcDarwin[[#This Row],[Expansión - Barra A - 5.2 - Medio]]+TBL_CalcDarwin[[#This Row],[Expansión - Barra A - 5.2 - Mar]]</f>
        <v>#REF!</v>
      </c>
      <c r="AT18" s="35" t="e">
        <f>TBL_CalcDarwin[[#This Row],[Expansión - Barra B - 5.2 - Cerro]]</f>
        <v>#REF!</v>
      </c>
      <c r="AU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" s="29" t="e">
        <f>TBL_CalcDarwin[[#This Row],[Expansión - Barra B - 5.2 - Cerro]]*TBL_CalcDarwin[[#This Row],[AEG 5.2 MW Cerro]]</f>
        <v>#REF!</v>
      </c>
      <c r="AZ18" s="18"/>
      <c r="BA18" s="18"/>
      <c r="BB18" s="18"/>
      <c r="BC18" s="18"/>
      <c r="BD18" s="18"/>
      <c r="BE18" s="18"/>
      <c r="BF18" s="18"/>
    </row>
    <row r="19" spans="2:58" ht="12" x14ac:dyDescent="0.3">
      <c r="B19" s="51" t="e">
        <f t="shared" si="0"/>
        <v>#REF!</v>
      </c>
      <c r="C19" s="17" t="e">
        <f t="shared" si="1"/>
        <v>#REF!</v>
      </c>
      <c r="D19" s="34" t="e">
        <f>TBL_CalcDarwin[[#This Row],[Darwin PLOM
MW]]+TBL_CalcDarwin[[#This Row],[Darwin PLOME
MW]]</f>
        <v>#REF!</v>
      </c>
      <c r="E19" s="34" t="e">
        <f>TBL_CalcDarwin[[#This Row],[PLOM MW TOTAL BARRA A]]+TBL_CalcDarwin[[#This Row],[PLOM MW TOTAL BARRA B]]</f>
        <v>#REF!</v>
      </c>
      <c r="F19" s="34" t="e">
        <f>TBL_CalcDarwin[[#This Row],[PLOME MW TOTAL BARRA A]]+TBL_CalcDarwin[[#This Row],[PLOME MW TOTAL BARRA B]]</f>
        <v>#REF!</v>
      </c>
      <c r="G19" s="46" t="e">
        <f>#REF!</f>
        <v>#REF!</v>
      </c>
      <c r="H19" s="46" t="e">
        <f>#REF!</f>
        <v>#REF!</v>
      </c>
      <c r="I19" s="47" t="e">
        <f>#REF!</f>
        <v>#REF!</v>
      </c>
      <c r="J19" s="45" t="e">
        <f>CEILING(#REF!*TBL_CalcDarwin[[#This Row],[Darwin Gusts
m/s]],0.5)</f>
        <v>#REF!</v>
      </c>
      <c r="K19" s="45" t="e">
        <f>CEILING(#REF!*TBL_CalcDarwin[[#This Row],[Darwin Gusts
m/s]],0.5)</f>
        <v>#REF!</v>
      </c>
      <c r="L19" s="45" t="e">
        <f>CEILING(TBL_CalcDarwin[[#This Row],[Darwin Gusts
m/s]],0.5)</f>
        <v>#REF!</v>
      </c>
      <c r="M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" s="39" t="e">
        <f>INDEX(Curva_Temp[Temp],MATCH(TBL_CalcDarwin[[#This Row],[Darwin Temp.
°C]],Curva_Temp[Temp]))</f>
        <v>#REF!</v>
      </c>
      <c r="R19" s="39" t="e">
        <f>INDEX(Curva_Temp[Warranted Power Curve for 
1.194Kg/m3 air density '[kW']
SG 5.0-145 (AM+1, 5.2MW) AT 
90M],MATCH(TBL_CalcDarwin[[#This Row],[Darwin Temp.
°C]],Curva_Temp[Temp]))</f>
        <v>#REF!</v>
      </c>
      <c r="S19" s="39" t="e" cm="1">
        <f t="array" ref="S19">INDEX(Curva_Temp[Temp],MATCH(TBL_CalcDarwin[[#This Row],[Darwin Temp.
°C]],Curva_Temp[Temp])+1)</f>
        <v>#REF!</v>
      </c>
      <c r="T19" s="39" t="e" cm="1">
        <f t="array" ref="T19">INDEX(Curva_Temp[Warranted Power Curve for 
1.194Kg/m3 air density '[kW']
SG 5.0-145 (AM+1, 5.2MW) AT 
90M],MATCH(TBL_CalcDarwin[[#This Row],[Darwin Temp.
°C]],Curva_Temp[Temp])+1)</f>
        <v>#REF!</v>
      </c>
      <c r="U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" s="39" t="e">
        <f>INDEX(Curva_Temp[Temp],MATCH(TBL_CalcDarwin[[#This Row],[Darwin Temp.
°C]],Curva_Temp[Temp]))</f>
        <v>#REF!</v>
      </c>
      <c r="Z19" s="39" t="e">
        <f>INDEX(Curva_Temp[Warranted Power Curve for 
1.194Kg/m3 air density '[kW']
SG 5.0-145 (AM 0, 5.0MW) AT 
90M],MATCH(TBL_CalcDarwin[[#This Row],[Darwin Temp.
°C]],Curva_Temp[Temp]))</f>
        <v>#REF!</v>
      </c>
      <c r="AA19" s="39" t="e" cm="1">
        <f t="array" ref="AA19">INDEX(Curva_Temp[Temp],MATCH(TBL_CalcDarwin[[#This Row],[Darwin Temp.
°C]],Curva_Temp[Temp])+1)</f>
        <v>#REF!</v>
      </c>
      <c r="AB19" s="39" t="e" cm="1">
        <f t="array" ref="AB19">INDEX(Curva_Temp[Warranted Power Curve for 
1.194Kg/m3 air density '[kW']
SG 5.0-145 (AM 0, 5.0MW) AT 
90M],MATCH(TBL_CalcDarwin[[#This Row],[Darwin Temp.
°C]],Curva_Temp[Temp])+1)</f>
        <v>#REF!</v>
      </c>
      <c r="AC19" s="43" t="e">
        <f>HLOOKUP(TBL_CalcDarwin[[#This Row],[Fecha]],#REF!,2,FALSE)</f>
        <v>#REF!</v>
      </c>
      <c r="AD19" s="43" t="e">
        <f>HLOOKUP(TBL_CalcDarwin[[#This Row],[Fecha]],#REF!,3,FALSE)</f>
        <v>#REF!</v>
      </c>
      <c r="AE19" s="43" t="e">
        <f>HLOOKUP(TBL_CalcDarwin[[#This Row],[Fecha]],#REF!,4,FALSE)</f>
        <v>#REF!</v>
      </c>
      <c r="AF19" s="43" t="e">
        <f>HLOOKUP(TBL_CalcDarwin[[#This Row],[Fecha]],#REF!,5,FALSE)</f>
        <v>#REF!</v>
      </c>
      <c r="AG19" s="43" t="e">
        <f>HLOOKUP(TBL_CalcDarwin[[#This Row],[Fecha]],#REF!,6,FALSE)</f>
        <v>#REF!</v>
      </c>
      <c r="AH19" s="43" t="e">
        <f>HLOOKUP(TBL_CalcDarwin[[#This Row],[Fecha]],#REF!,7,FALSE)</f>
        <v>#REF!</v>
      </c>
      <c r="AI19" s="44" t="e">
        <f>HLOOKUP(TBL_CalcDarwin[[#This Row],[Fecha]],#REF!,8,FALSE)</f>
        <v>#REF!</v>
      </c>
      <c r="AJ19" s="44" t="e">
        <f>HLOOKUP(TBL_CalcDarwin[[#This Row],[Fecha]],#REF!,9,FALSE)</f>
        <v>#REF!</v>
      </c>
      <c r="AK19" s="44" t="e">
        <f>HLOOKUP(TBL_CalcDarwin[[#This Row],[Fecha]],#REF!,10,FALSE)</f>
        <v>#REF!</v>
      </c>
      <c r="AL19" s="44" t="e">
        <f>HLOOKUP(TBL_CalcDarwin[[#This Row],[Fecha]],#REF!,11,FALSE)</f>
        <v>#REF!</v>
      </c>
      <c r="AM19" s="44" t="e">
        <f>HLOOKUP(TBL_CalcDarwin[[#This Row],[Fecha]],#REF!,12,FALSE)</f>
        <v>#REF!</v>
      </c>
      <c r="AN19" s="44" t="e">
        <f>HLOOKUP(TBL_CalcDarwin[[#This Row],[Fecha]],#REF!,13,FALSE)</f>
        <v>#REF!</v>
      </c>
      <c r="AO19" s="35" t="e">
        <f>TBL_CalcDarwin[[#This Row],[Lomitas - Barra A - 5.2 - Cerro]]+TBL_CalcDarwin[[#This Row],[Lomitas - Barra A - 5.2 - Medio]]+TBL_CalcDarwin[[#This Row],[Lomitas - Barra A - 5.2 - Mar]]</f>
        <v>#REF!</v>
      </c>
      <c r="AP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" s="35" t="e">
        <f>TBL_CalcDarwin[[#This Row],[Expansión - Barra A - 5.2 - Cerro]]+TBL_CalcDarwin[[#This Row],[Expansión - Barra A - 5.2 - Medio]]+TBL_CalcDarwin[[#This Row],[Expansión - Barra A - 5.2 - Mar]]</f>
        <v>#REF!</v>
      </c>
      <c r="AT19" s="35" t="e">
        <f>TBL_CalcDarwin[[#This Row],[Expansión - Barra B - 5.2 - Cerro]]</f>
        <v>#REF!</v>
      </c>
      <c r="AU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" s="29" t="e">
        <f>TBL_CalcDarwin[[#This Row],[Expansión - Barra B - 5.2 - Cerro]]*TBL_CalcDarwin[[#This Row],[AEG 5.2 MW Cerro]]</f>
        <v>#REF!</v>
      </c>
      <c r="AZ19" s="18"/>
      <c r="BA19" s="18"/>
      <c r="BB19" s="18"/>
      <c r="BC19" s="18"/>
      <c r="BD19" s="18"/>
      <c r="BE19" s="18"/>
      <c r="BF19" s="18"/>
    </row>
    <row r="20" spans="2:58" ht="12" x14ac:dyDescent="0.3">
      <c r="B20" s="51" t="e">
        <f t="shared" si="0"/>
        <v>#REF!</v>
      </c>
      <c r="C20" s="17" t="e">
        <f t="shared" si="1"/>
        <v>#REF!</v>
      </c>
      <c r="D20" s="34" t="e">
        <f>TBL_CalcDarwin[[#This Row],[Darwin PLOM
MW]]+TBL_CalcDarwin[[#This Row],[Darwin PLOME
MW]]</f>
        <v>#REF!</v>
      </c>
      <c r="E20" s="34" t="e">
        <f>TBL_CalcDarwin[[#This Row],[PLOM MW TOTAL BARRA A]]+TBL_CalcDarwin[[#This Row],[PLOM MW TOTAL BARRA B]]</f>
        <v>#REF!</v>
      </c>
      <c r="F20" s="34" t="e">
        <f>TBL_CalcDarwin[[#This Row],[PLOME MW TOTAL BARRA A]]+TBL_CalcDarwin[[#This Row],[PLOME MW TOTAL BARRA B]]</f>
        <v>#REF!</v>
      </c>
      <c r="G20" s="46" t="e">
        <f>#REF!</f>
        <v>#REF!</v>
      </c>
      <c r="H20" s="46" t="e">
        <f>#REF!</f>
        <v>#REF!</v>
      </c>
      <c r="I20" s="47" t="e">
        <f>#REF!</f>
        <v>#REF!</v>
      </c>
      <c r="J20" s="45" t="e">
        <f>CEILING(#REF!*TBL_CalcDarwin[[#This Row],[Darwin Gusts
m/s]],0.5)</f>
        <v>#REF!</v>
      </c>
      <c r="K20" s="45" t="e">
        <f>CEILING(#REF!*TBL_CalcDarwin[[#This Row],[Darwin Gusts
m/s]],0.5)</f>
        <v>#REF!</v>
      </c>
      <c r="L20" s="45" t="e">
        <f>CEILING(TBL_CalcDarwin[[#This Row],[Darwin Gusts
m/s]],0.5)</f>
        <v>#REF!</v>
      </c>
      <c r="M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" s="39" t="e">
        <f>INDEX(Curva_Temp[Temp],MATCH(TBL_CalcDarwin[[#This Row],[Darwin Temp.
°C]],Curva_Temp[Temp]))</f>
        <v>#REF!</v>
      </c>
      <c r="R20" s="39" t="e">
        <f>INDEX(Curva_Temp[Warranted Power Curve for 
1.194Kg/m3 air density '[kW']
SG 5.0-145 (AM+1, 5.2MW) AT 
90M],MATCH(TBL_CalcDarwin[[#This Row],[Darwin Temp.
°C]],Curva_Temp[Temp]))</f>
        <v>#REF!</v>
      </c>
      <c r="S20" s="39" t="e" cm="1">
        <f t="array" ref="S20">INDEX(Curva_Temp[Temp],MATCH(TBL_CalcDarwin[[#This Row],[Darwin Temp.
°C]],Curva_Temp[Temp])+1)</f>
        <v>#REF!</v>
      </c>
      <c r="T20" s="39" t="e" cm="1">
        <f t="array" ref="T20">INDEX(Curva_Temp[Warranted Power Curve for 
1.194Kg/m3 air density '[kW']
SG 5.0-145 (AM+1, 5.2MW) AT 
90M],MATCH(TBL_CalcDarwin[[#This Row],[Darwin Temp.
°C]],Curva_Temp[Temp])+1)</f>
        <v>#REF!</v>
      </c>
      <c r="U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" s="39" t="e">
        <f>INDEX(Curva_Temp[Temp],MATCH(TBL_CalcDarwin[[#This Row],[Darwin Temp.
°C]],Curva_Temp[Temp]))</f>
        <v>#REF!</v>
      </c>
      <c r="Z20" s="39" t="e">
        <f>INDEX(Curva_Temp[Warranted Power Curve for 
1.194Kg/m3 air density '[kW']
SG 5.0-145 (AM 0, 5.0MW) AT 
90M],MATCH(TBL_CalcDarwin[[#This Row],[Darwin Temp.
°C]],Curva_Temp[Temp]))</f>
        <v>#REF!</v>
      </c>
      <c r="AA20" s="39" t="e" cm="1">
        <f t="array" ref="AA20">INDEX(Curva_Temp[Temp],MATCH(TBL_CalcDarwin[[#This Row],[Darwin Temp.
°C]],Curva_Temp[Temp])+1)</f>
        <v>#REF!</v>
      </c>
      <c r="AB20" s="39" t="e" cm="1">
        <f t="array" ref="AB20">INDEX(Curva_Temp[Warranted Power Curve for 
1.194Kg/m3 air density '[kW']
SG 5.0-145 (AM 0, 5.0MW) AT 
90M],MATCH(TBL_CalcDarwin[[#This Row],[Darwin Temp.
°C]],Curva_Temp[Temp])+1)</f>
        <v>#REF!</v>
      </c>
      <c r="AC20" s="43" t="e">
        <f>HLOOKUP(TBL_CalcDarwin[[#This Row],[Fecha]],#REF!,2,FALSE)</f>
        <v>#REF!</v>
      </c>
      <c r="AD20" s="43" t="e">
        <f>HLOOKUP(TBL_CalcDarwin[[#This Row],[Fecha]],#REF!,3,FALSE)</f>
        <v>#REF!</v>
      </c>
      <c r="AE20" s="43" t="e">
        <f>HLOOKUP(TBL_CalcDarwin[[#This Row],[Fecha]],#REF!,4,FALSE)</f>
        <v>#REF!</v>
      </c>
      <c r="AF20" s="43" t="e">
        <f>HLOOKUP(TBL_CalcDarwin[[#This Row],[Fecha]],#REF!,5,FALSE)</f>
        <v>#REF!</v>
      </c>
      <c r="AG20" s="43" t="e">
        <f>HLOOKUP(TBL_CalcDarwin[[#This Row],[Fecha]],#REF!,6,FALSE)</f>
        <v>#REF!</v>
      </c>
      <c r="AH20" s="43" t="e">
        <f>HLOOKUP(TBL_CalcDarwin[[#This Row],[Fecha]],#REF!,7,FALSE)</f>
        <v>#REF!</v>
      </c>
      <c r="AI20" s="44" t="e">
        <f>HLOOKUP(TBL_CalcDarwin[[#This Row],[Fecha]],#REF!,8,FALSE)</f>
        <v>#REF!</v>
      </c>
      <c r="AJ20" s="44" t="e">
        <f>HLOOKUP(TBL_CalcDarwin[[#This Row],[Fecha]],#REF!,9,FALSE)</f>
        <v>#REF!</v>
      </c>
      <c r="AK20" s="44" t="e">
        <f>HLOOKUP(TBL_CalcDarwin[[#This Row],[Fecha]],#REF!,10,FALSE)</f>
        <v>#REF!</v>
      </c>
      <c r="AL20" s="44" t="e">
        <f>HLOOKUP(TBL_CalcDarwin[[#This Row],[Fecha]],#REF!,11,FALSE)</f>
        <v>#REF!</v>
      </c>
      <c r="AM20" s="44" t="e">
        <f>HLOOKUP(TBL_CalcDarwin[[#This Row],[Fecha]],#REF!,12,FALSE)</f>
        <v>#REF!</v>
      </c>
      <c r="AN20" s="44" t="e">
        <f>HLOOKUP(TBL_CalcDarwin[[#This Row],[Fecha]],#REF!,13,FALSE)</f>
        <v>#REF!</v>
      </c>
      <c r="AO20" s="35" t="e">
        <f>TBL_CalcDarwin[[#This Row],[Lomitas - Barra A - 5.2 - Cerro]]+TBL_CalcDarwin[[#This Row],[Lomitas - Barra A - 5.2 - Medio]]+TBL_CalcDarwin[[#This Row],[Lomitas - Barra A - 5.2 - Mar]]</f>
        <v>#REF!</v>
      </c>
      <c r="AP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" s="35" t="e">
        <f>TBL_CalcDarwin[[#This Row],[Expansión - Barra A - 5.2 - Cerro]]+TBL_CalcDarwin[[#This Row],[Expansión - Barra A - 5.2 - Medio]]+TBL_CalcDarwin[[#This Row],[Expansión - Barra A - 5.2 - Mar]]</f>
        <v>#REF!</v>
      </c>
      <c r="AT20" s="35" t="e">
        <f>TBL_CalcDarwin[[#This Row],[Expansión - Barra B - 5.2 - Cerro]]</f>
        <v>#REF!</v>
      </c>
      <c r="AU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" s="29" t="e">
        <f>TBL_CalcDarwin[[#This Row],[Expansión - Barra B - 5.2 - Cerro]]*TBL_CalcDarwin[[#This Row],[AEG 5.2 MW Cerro]]</f>
        <v>#REF!</v>
      </c>
      <c r="AZ20" s="18"/>
      <c r="BA20" s="18"/>
      <c r="BB20" s="18"/>
      <c r="BC20" s="18"/>
      <c r="BD20" s="18"/>
      <c r="BE20" s="18"/>
      <c r="BF20" s="18"/>
    </row>
    <row r="21" spans="2:58" ht="12" x14ac:dyDescent="0.3">
      <c r="B21" s="51" t="e">
        <f t="shared" si="0"/>
        <v>#REF!</v>
      </c>
      <c r="C21" s="17" t="e">
        <f t="shared" si="1"/>
        <v>#REF!</v>
      </c>
      <c r="D21" s="34" t="e">
        <f>TBL_CalcDarwin[[#This Row],[Darwin PLOM
MW]]+TBL_CalcDarwin[[#This Row],[Darwin PLOME
MW]]</f>
        <v>#REF!</v>
      </c>
      <c r="E21" s="34" t="e">
        <f>TBL_CalcDarwin[[#This Row],[PLOM MW TOTAL BARRA A]]+TBL_CalcDarwin[[#This Row],[PLOM MW TOTAL BARRA B]]</f>
        <v>#REF!</v>
      </c>
      <c r="F21" s="34" t="e">
        <f>TBL_CalcDarwin[[#This Row],[PLOME MW TOTAL BARRA A]]+TBL_CalcDarwin[[#This Row],[PLOME MW TOTAL BARRA B]]</f>
        <v>#REF!</v>
      </c>
      <c r="G21" s="46" t="e">
        <f>#REF!</f>
        <v>#REF!</v>
      </c>
      <c r="H21" s="46" t="e">
        <f>#REF!</f>
        <v>#REF!</v>
      </c>
      <c r="I21" s="47" t="e">
        <f>#REF!</f>
        <v>#REF!</v>
      </c>
      <c r="J21" s="45" t="e">
        <f>CEILING(#REF!*TBL_CalcDarwin[[#This Row],[Darwin Gusts
m/s]],0.5)</f>
        <v>#REF!</v>
      </c>
      <c r="K21" s="45" t="e">
        <f>CEILING(#REF!*TBL_CalcDarwin[[#This Row],[Darwin Gusts
m/s]],0.5)</f>
        <v>#REF!</v>
      </c>
      <c r="L21" s="45" t="e">
        <f>CEILING(TBL_CalcDarwin[[#This Row],[Darwin Gusts
m/s]],0.5)</f>
        <v>#REF!</v>
      </c>
      <c r="M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" s="39" t="e">
        <f>INDEX(Curva_Temp[Temp],MATCH(TBL_CalcDarwin[[#This Row],[Darwin Temp.
°C]],Curva_Temp[Temp]))</f>
        <v>#REF!</v>
      </c>
      <c r="R21" s="39" t="e">
        <f>INDEX(Curva_Temp[Warranted Power Curve for 
1.194Kg/m3 air density '[kW']
SG 5.0-145 (AM+1, 5.2MW) AT 
90M],MATCH(TBL_CalcDarwin[[#This Row],[Darwin Temp.
°C]],Curva_Temp[Temp]))</f>
        <v>#REF!</v>
      </c>
      <c r="S21" s="39" t="e" cm="1">
        <f t="array" ref="S21">INDEX(Curva_Temp[Temp],MATCH(TBL_CalcDarwin[[#This Row],[Darwin Temp.
°C]],Curva_Temp[Temp])+1)</f>
        <v>#REF!</v>
      </c>
      <c r="T21" s="39" t="e" cm="1">
        <f t="array" ref="T21">INDEX(Curva_Temp[Warranted Power Curve for 
1.194Kg/m3 air density '[kW']
SG 5.0-145 (AM+1, 5.2MW) AT 
90M],MATCH(TBL_CalcDarwin[[#This Row],[Darwin Temp.
°C]],Curva_Temp[Temp])+1)</f>
        <v>#REF!</v>
      </c>
      <c r="U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" s="39" t="e">
        <f>INDEX(Curva_Temp[Temp],MATCH(TBL_CalcDarwin[[#This Row],[Darwin Temp.
°C]],Curva_Temp[Temp]))</f>
        <v>#REF!</v>
      </c>
      <c r="Z21" s="39" t="e">
        <f>INDEX(Curva_Temp[Warranted Power Curve for 
1.194Kg/m3 air density '[kW']
SG 5.0-145 (AM 0, 5.0MW) AT 
90M],MATCH(TBL_CalcDarwin[[#This Row],[Darwin Temp.
°C]],Curva_Temp[Temp]))</f>
        <v>#REF!</v>
      </c>
      <c r="AA21" s="39" t="e" cm="1">
        <f t="array" ref="AA21">INDEX(Curva_Temp[Temp],MATCH(TBL_CalcDarwin[[#This Row],[Darwin Temp.
°C]],Curva_Temp[Temp])+1)</f>
        <v>#REF!</v>
      </c>
      <c r="AB21" s="39" t="e" cm="1">
        <f t="array" ref="AB21">INDEX(Curva_Temp[Warranted Power Curve for 
1.194Kg/m3 air density '[kW']
SG 5.0-145 (AM 0, 5.0MW) AT 
90M],MATCH(TBL_CalcDarwin[[#This Row],[Darwin Temp.
°C]],Curva_Temp[Temp])+1)</f>
        <v>#REF!</v>
      </c>
      <c r="AC21" s="43" t="e">
        <f>HLOOKUP(TBL_CalcDarwin[[#This Row],[Fecha]],#REF!,2,FALSE)</f>
        <v>#REF!</v>
      </c>
      <c r="AD21" s="43" t="e">
        <f>HLOOKUP(TBL_CalcDarwin[[#This Row],[Fecha]],#REF!,3,FALSE)</f>
        <v>#REF!</v>
      </c>
      <c r="AE21" s="43" t="e">
        <f>HLOOKUP(TBL_CalcDarwin[[#This Row],[Fecha]],#REF!,4,FALSE)</f>
        <v>#REF!</v>
      </c>
      <c r="AF21" s="43" t="e">
        <f>HLOOKUP(TBL_CalcDarwin[[#This Row],[Fecha]],#REF!,5,FALSE)</f>
        <v>#REF!</v>
      </c>
      <c r="AG21" s="43" t="e">
        <f>HLOOKUP(TBL_CalcDarwin[[#This Row],[Fecha]],#REF!,6,FALSE)</f>
        <v>#REF!</v>
      </c>
      <c r="AH21" s="43" t="e">
        <f>HLOOKUP(TBL_CalcDarwin[[#This Row],[Fecha]],#REF!,7,FALSE)</f>
        <v>#REF!</v>
      </c>
      <c r="AI21" s="44" t="e">
        <f>HLOOKUP(TBL_CalcDarwin[[#This Row],[Fecha]],#REF!,8,FALSE)</f>
        <v>#REF!</v>
      </c>
      <c r="AJ21" s="44" t="e">
        <f>HLOOKUP(TBL_CalcDarwin[[#This Row],[Fecha]],#REF!,9,FALSE)</f>
        <v>#REF!</v>
      </c>
      <c r="AK21" s="44" t="e">
        <f>HLOOKUP(TBL_CalcDarwin[[#This Row],[Fecha]],#REF!,10,FALSE)</f>
        <v>#REF!</v>
      </c>
      <c r="AL21" s="44" t="e">
        <f>HLOOKUP(TBL_CalcDarwin[[#This Row],[Fecha]],#REF!,11,FALSE)</f>
        <v>#REF!</v>
      </c>
      <c r="AM21" s="44" t="e">
        <f>HLOOKUP(TBL_CalcDarwin[[#This Row],[Fecha]],#REF!,12,FALSE)</f>
        <v>#REF!</v>
      </c>
      <c r="AN21" s="44" t="e">
        <f>HLOOKUP(TBL_CalcDarwin[[#This Row],[Fecha]],#REF!,13,FALSE)</f>
        <v>#REF!</v>
      </c>
      <c r="AO21" s="35" t="e">
        <f>TBL_CalcDarwin[[#This Row],[Lomitas - Barra A - 5.2 - Cerro]]+TBL_CalcDarwin[[#This Row],[Lomitas - Barra A - 5.2 - Medio]]+TBL_CalcDarwin[[#This Row],[Lomitas - Barra A - 5.2 - Mar]]</f>
        <v>#REF!</v>
      </c>
      <c r="AP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" s="35" t="e">
        <f>TBL_CalcDarwin[[#This Row],[Expansión - Barra A - 5.2 - Cerro]]+TBL_CalcDarwin[[#This Row],[Expansión - Barra A - 5.2 - Medio]]+TBL_CalcDarwin[[#This Row],[Expansión - Barra A - 5.2 - Mar]]</f>
        <v>#REF!</v>
      </c>
      <c r="AT21" s="35" t="e">
        <f>TBL_CalcDarwin[[#This Row],[Expansión - Barra B - 5.2 - Cerro]]</f>
        <v>#REF!</v>
      </c>
      <c r="AU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" s="29" t="e">
        <f>TBL_CalcDarwin[[#This Row],[Expansión - Barra B - 5.2 - Cerro]]*TBL_CalcDarwin[[#This Row],[AEG 5.2 MW Cerro]]</f>
        <v>#REF!</v>
      </c>
      <c r="AZ21" s="18"/>
      <c r="BA21" s="18"/>
      <c r="BB21" s="18"/>
      <c r="BC21" s="18"/>
      <c r="BD21" s="18"/>
      <c r="BE21" s="18"/>
      <c r="BF21" s="18"/>
    </row>
    <row r="22" spans="2:58" ht="12" x14ac:dyDescent="0.3">
      <c r="B22" s="51" t="e">
        <f t="shared" si="0"/>
        <v>#REF!</v>
      </c>
      <c r="C22" s="17" t="e">
        <f t="shared" si="1"/>
        <v>#REF!</v>
      </c>
      <c r="D22" s="34" t="e">
        <f>TBL_CalcDarwin[[#This Row],[Darwin PLOM
MW]]+TBL_CalcDarwin[[#This Row],[Darwin PLOME
MW]]</f>
        <v>#REF!</v>
      </c>
      <c r="E22" s="34" t="e">
        <f>TBL_CalcDarwin[[#This Row],[PLOM MW TOTAL BARRA A]]+TBL_CalcDarwin[[#This Row],[PLOM MW TOTAL BARRA B]]</f>
        <v>#REF!</v>
      </c>
      <c r="F22" s="34" t="e">
        <f>TBL_CalcDarwin[[#This Row],[PLOME MW TOTAL BARRA A]]+TBL_CalcDarwin[[#This Row],[PLOME MW TOTAL BARRA B]]</f>
        <v>#REF!</v>
      </c>
      <c r="G22" s="46" t="e">
        <f>#REF!</f>
        <v>#REF!</v>
      </c>
      <c r="H22" s="46" t="e">
        <f>#REF!</f>
        <v>#REF!</v>
      </c>
      <c r="I22" s="47" t="e">
        <f>#REF!</f>
        <v>#REF!</v>
      </c>
      <c r="J22" s="45" t="e">
        <f>CEILING(#REF!*TBL_CalcDarwin[[#This Row],[Darwin Gusts
m/s]],0.5)</f>
        <v>#REF!</v>
      </c>
      <c r="K22" s="45" t="e">
        <f>CEILING(#REF!*TBL_CalcDarwin[[#This Row],[Darwin Gusts
m/s]],0.5)</f>
        <v>#REF!</v>
      </c>
      <c r="L22" s="45" t="e">
        <f>CEILING(TBL_CalcDarwin[[#This Row],[Darwin Gusts
m/s]],0.5)</f>
        <v>#REF!</v>
      </c>
      <c r="M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" s="39" t="e">
        <f>INDEX(Curva_Temp[Temp],MATCH(TBL_CalcDarwin[[#This Row],[Darwin Temp.
°C]],Curva_Temp[Temp]))</f>
        <v>#REF!</v>
      </c>
      <c r="R22" s="39" t="e">
        <f>INDEX(Curva_Temp[Warranted Power Curve for 
1.194Kg/m3 air density '[kW']
SG 5.0-145 (AM+1, 5.2MW) AT 
90M],MATCH(TBL_CalcDarwin[[#This Row],[Darwin Temp.
°C]],Curva_Temp[Temp]))</f>
        <v>#REF!</v>
      </c>
      <c r="S22" s="39" t="e" cm="1">
        <f t="array" ref="S22">INDEX(Curva_Temp[Temp],MATCH(TBL_CalcDarwin[[#This Row],[Darwin Temp.
°C]],Curva_Temp[Temp])+1)</f>
        <v>#REF!</v>
      </c>
      <c r="T22" s="39" t="e" cm="1">
        <f t="array" ref="T22">INDEX(Curva_Temp[Warranted Power Curve for 
1.194Kg/m3 air density '[kW']
SG 5.0-145 (AM+1, 5.2MW) AT 
90M],MATCH(TBL_CalcDarwin[[#This Row],[Darwin Temp.
°C]],Curva_Temp[Temp])+1)</f>
        <v>#REF!</v>
      </c>
      <c r="U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" s="39" t="e">
        <f>INDEX(Curva_Temp[Temp],MATCH(TBL_CalcDarwin[[#This Row],[Darwin Temp.
°C]],Curva_Temp[Temp]))</f>
        <v>#REF!</v>
      </c>
      <c r="Z22" s="39" t="e">
        <f>INDEX(Curva_Temp[Warranted Power Curve for 
1.194Kg/m3 air density '[kW']
SG 5.0-145 (AM 0, 5.0MW) AT 
90M],MATCH(TBL_CalcDarwin[[#This Row],[Darwin Temp.
°C]],Curva_Temp[Temp]))</f>
        <v>#REF!</v>
      </c>
      <c r="AA22" s="39" t="e" cm="1">
        <f t="array" ref="AA22">INDEX(Curva_Temp[Temp],MATCH(TBL_CalcDarwin[[#This Row],[Darwin Temp.
°C]],Curva_Temp[Temp])+1)</f>
        <v>#REF!</v>
      </c>
      <c r="AB22" s="39" t="e" cm="1">
        <f t="array" ref="AB22">INDEX(Curva_Temp[Warranted Power Curve for 
1.194Kg/m3 air density '[kW']
SG 5.0-145 (AM 0, 5.0MW) AT 
90M],MATCH(TBL_CalcDarwin[[#This Row],[Darwin Temp.
°C]],Curva_Temp[Temp])+1)</f>
        <v>#REF!</v>
      </c>
      <c r="AC22" s="43" t="e">
        <f>HLOOKUP(TBL_CalcDarwin[[#This Row],[Fecha]],#REF!,2,FALSE)</f>
        <v>#REF!</v>
      </c>
      <c r="AD22" s="43" t="e">
        <f>HLOOKUP(TBL_CalcDarwin[[#This Row],[Fecha]],#REF!,3,FALSE)</f>
        <v>#REF!</v>
      </c>
      <c r="AE22" s="43" t="e">
        <f>HLOOKUP(TBL_CalcDarwin[[#This Row],[Fecha]],#REF!,4,FALSE)</f>
        <v>#REF!</v>
      </c>
      <c r="AF22" s="43" t="e">
        <f>HLOOKUP(TBL_CalcDarwin[[#This Row],[Fecha]],#REF!,5,FALSE)</f>
        <v>#REF!</v>
      </c>
      <c r="AG22" s="43" t="e">
        <f>HLOOKUP(TBL_CalcDarwin[[#This Row],[Fecha]],#REF!,6,FALSE)</f>
        <v>#REF!</v>
      </c>
      <c r="AH22" s="43" t="e">
        <f>HLOOKUP(TBL_CalcDarwin[[#This Row],[Fecha]],#REF!,7,FALSE)</f>
        <v>#REF!</v>
      </c>
      <c r="AI22" s="44" t="e">
        <f>HLOOKUP(TBL_CalcDarwin[[#This Row],[Fecha]],#REF!,8,FALSE)</f>
        <v>#REF!</v>
      </c>
      <c r="AJ22" s="44" t="e">
        <f>HLOOKUP(TBL_CalcDarwin[[#This Row],[Fecha]],#REF!,9,FALSE)</f>
        <v>#REF!</v>
      </c>
      <c r="AK22" s="44" t="e">
        <f>HLOOKUP(TBL_CalcDarwin[[#This Row],[Fecha]],#REF!,10,FALSE)</f>
        <v>#REF!</v>
      </c>
      <c r="AL22" s="44" t="e">
        <f>HLOOKUP(TBL_CalcDarwin[[#This Row],[Fecha]],#REF!,11,FALSE)</f>
        <v>#REF!</v>
      </c>
      <c r="AM22" s="44" t="e">
        <f>HLOOKUP(TBL_CalcDarwin[[#This Row],[Fecha]],#REF!,12,FALSE)</f>
        <v>#REF!</v>
      </c>
      <c r="AN22" s="44" t="e">
        <f>HLOOKUP(TBL_CalcDarwin[[#This Row],[Fecha]],#REF!,13,FALSE)</f>
        <v>#REF!</v>
      </c>
      <c r="AO22" s="35" t="e">
        <f>TBL_CalcDarwin[[#This Row],[Lomitas - Barra A - 5.2 - Cerro]]+TBL_CalcDarwin[[#This Row],[Lomitas - Barra A - 5.2 - Medio]]+TBL_CalcDarwin[[#This Row],[Lomitas - Barra A - 5.2 - Mar]]</f>
        <v>#REF!</v>
      </c>
      <c r="AP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" s="35" t="e">
        <f>TBL_CalcDarwin[[#This Row],[Expansión - Barra A - 5.2 - Cerro]]+TBL_CalcDarwin[[#This Row],[Expansión - Barra A - 5.2 - Medio]]+TBL_CalcDarwin[[#This Row],[Expansión - Barra A - 5.2 - Mar]]</f>
        <v>#REF!</v>
      </c>
      <c r="AT22" s="35" t="e">
        <f>TBL_CalcDarwin[[#This Row],[Expansión - Barra B - 5.2 - Cerro]]</f>
        <v>#REF!</v>
      </c>
      <c r="AU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" s="29" t="e">
        <f>TBL_CalcDarwin[[#This Row],[Expansión - Barra B - 5.2 - Cerro]]*TBL_CalcDarwin[[#This Row],[AEG 5.2 MW Cerro]]</f>
        <v>#REF!</v>
      </c>
      <c r="AZ22" s="18"/>
      <c r="BA22" s="18"/>
      <c r="BB22" s="18"/>
      <c r="BC22" s="18"/>
      <c r="BD22" s="18"/>
      <c r="BE22" s="18"/>
      <c r="BF22" s="18"/>
    </row>
    <row r="23" spans="2:58" ht="12" x14ac:dyDescent="0.3">
      <c r="B23" s="51" t="e">
        <f t="shared" si="0"/>
        <v>#REF!</v>
      </c>
      <c r="C23" s="17" t="e">
        <f>C22+TIME(1,0,0)</f>
        <v>#REF!</v>
      </c>
      <c r="D23" s="34" t="e">
        <f>TBL_CalcDarwin[[#This Row],[Darwin PLOM
MW]]+TBL_CalcDarwin[[#This Row],[Darwin PLOME
MW]]</f>
        <v>#REF!</v>
      </c>
      <c r="E23" s="34" t="e">
        <f>TBL_CalcDarwin[[#This Row],[PLOM MW TOTAL BARRA A]]+TBL_CalcDarwin[[#This Row],[PLOM MW TOTAL BARRA B]]</f>
        <v>#REF!</v>
      </c>
      <c r="F23" s="34" t="e">
        <f>TBL_CalcDarwin[[#This Row],[PLOME MW TOTAL BARRA A]]+TBL_CalcDarwin[[#This Row],[PLOME MW TOTAL BARRA B]]</f>
        <v>#REF!</v>
      </c>
      <c r="G23" s="46" t="e">
        <f>#REF!</f>
        <v>#REF!</v>
      </c>
      <c r="H23" s="46" t="e">
        <f>#REF!</f>
        <v>#REF!</v>
      </c>
      <c r="I23" s="47" t="e">
        <f>#REF!</f>
        <v>#REF!</v>
      </c>
      <c r="J23" s="45" t="e">
        <f>CEILING(#REF!*TBL_CalcDarwin[[#This Row],[Darwin Gusts
m/s]],0.5)</f>
        <v>#REF!</v>
      </c>
      <c r="K23" s="45" t="e">
        <f>CEILING(#REF!*TBL_CalcDarwin[[#This Row],[Darwin Gusts
m/s]],0.5)</f>
        <v>#REF!</v>
      </c>
      <c r="L23" s="45" t="e">
        <f>CEILING(TBL_CalcDarwin[[#This Row],[Darwin Gusts
m/s]],0.5)</f>
        <v>#REF!</v>
      </c>
      <c r="M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3" s="39" t="e">
        <f>INDEX(Curva_Temp[Temp],MATCH(TBL_CalcDarwin[[#This Row],[Darwin Temp.
°C]],Curva_Temp[Temp]))</f>
        <v>#REF!</v>
      </c>
      <c r="R23" s="39" t="e">
        <f>INDEX(Curva_Temp[Warranted Power Curve for 
1.194Kg/m3 air density '[kW']
SG 5.0-145 (AM+1, 5.2MW) AT 
90M],MATCH(TBL_CalcDarwin[[#This Row],[Darwin Temp.
°C]],Curva_Temp[Temp]))</f>
        <v>#REF!</v>
      </c>
      <c r="S23" s="39" t="e" cm="1">
        <f t="array" ref="S23">INDEX(Curva_Temp[Temp],MATCH(TBL_CalcDarwin[[#This Row],[Darwin Temp.
°C]],Curva_Temp[Temp])+1)</f>
        <v>#REF!</v>
      </c>
      <c r="T23" s="39" t="e" cm="1">
        <f t="array" ref="T23">INDEX(Curva_Temp[Warranted Power Curve for 
1.194Kg/m3 air density '[kW']
SG 5.0-145 (AM+1, 5.2MW) AT 
90M],MATCH(TBL_CalcDarwin[[#This Row],[Darwin Temp.
°C]],Curva_Temp[Temp])+1)</f>
        <v>#REF!</v>
      </c>
      <c r="U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3" s="39" t="e">
        <f>INDEX(Curva_Temp[Temp],MATCH(TBL_CalcDarwin[[#This Row],[Darwin Temp.
°C]],Curva_Temp[Temp]))</f>
        <v>#REF!</v>
      </c>
      <c r="Z23" s="39" t="e">
        <f>INDEX(Curva_Temp[Warranted Power Curve for 
1.194Kg/m3 air density '[kW']
SG 5.0-145 (AM 0, 5.0MW) AT 
90M],MATCH(TBL_CalcDarwin[[#This Row],[Darwin Temp.
°C]],Curva_Temp[Temp]))</f>
        <v>#REF!</v>
      </c>
      <c r="AA23" s="39" t="e" cm="1">
        <f t="array" ref="AA23">INDEX(Curva_Temp[Temp],MATCH(TBL_CalcDarwin[[#This Row],[Darwin Temp.
°C]],Curva_Temp[Temp])+1)</f>
        <v>#REF!</v>
      </c>
      <c r="AB23" s="39" t="e" cm="1">
        <f t="array" ref="AB23">INDEX(Curva_Temp[Warranted Power Curve for 
1.194Kg/m3 air density '[kW']
SG 5.0-145 (AM 0, 5.0MW) AT 
90M],MATCH(TBL_CalcDarwin[[#This Row],[Darwin Temp.
°C]],Curva_Temp[Temp])+1)</f>
        <v>#REF!</v>
      </c>
      <c r="AC23" s="43" t="e">
        <f>HLOOKUP(TBL_CalcDarwin[[#This Row],[Fecha]],#REF!,2,FALSE)</f>
        <v>#REF!</v>
      </c>
      <c r="AD23" s="43" t="e">
        <f>HLOOKUP(TBL_CalcDarwin[[#This Row],[Fecha]],#REF!,3,FALSE)</f>
        <v>#REF!</v>
      </c>
      <c r="AE23" s="43" t="e">
        <f>HLOOKUP(TBL_CalcDarwin[[#This Row],[Fecha]],#REF!,4,FALSE)</f>
        <v>#REF!</v>
      </c>
      <c r="AF23" s="43" t="e">
        <f>HLOOKUP(TBL_CalcDarwin[[#This Row],[Fecha]],#REF!,5,FALSE)</f>
        <v>#REF!</v>
      </c>
      <c r="AG23" s="43" t="e">
        <f>HLOOKUP(TBL_CalcDarwin[[#This Row],[Fecha]],#REF!,6,FALSE)</f>
        <v>#REF!</v>
      </c>
      <c r="AH23" s="43" t="e">
        <f>HLOOKUP(TBL_CalcDarwin[[#This Row],[Fecha]],#REF!,7,FALSE)</f>
        <v>#REF!</v>
      </c>
      <c r="AI23" s="44" t="e">
        <f>HLOOKUP(TBL_CalcDarwin[[#This Row],[Fecha]],#REF!,8,FALSE)</f>
        <v>#REF!</v>
      </c>
      <c r="AJ23" s="44" t="e">
        <f>HLOOKUP(TBL_CalcDarwin[[#This Row],[Fecha]],#REF!,9,FALSE)</f>
        <v>#REF!</v>
      </c>
      <c r="AK23" s="44" t="e">
        <f>HLOOKUP(TBL_CalcDarwin[[#This Row],[Fecha]],#REF!,10,FALSE)</f>
        <v>#REF!</v>
      </c>
      <c r="AL23" s="44" t="e">
        <f>HLOOKUP(TBL_CalcDarwin[[#This Row],[Fecha]],#REF!,11,FALSE)</f>
        <v>#REF!</v>
      </c>
      <c r="AM23" s="44" t="e">
        <f>HLOOKUP(TBL_CalcDarwin[[#This Row],[Fecha]],#REF!,12,FALSE)</f>
        <v>#REF!</v>
      </c>
      <c r="AN23" s="44" t="e">
        <f>HLOOKUP(TBL_CalcDarwin[[#This Row],[Fecha]],#REF!,13,FALSE)</f>
        <v>#REF!</v>
      </c>
      <c r="AO23" s="35" t="e">
        <f>TBL_CalcDarwin[[#This Row],[Lomitas - Barra A - 5.2 - Cerro]]+TBL_CalcDarwin[[#This Row],[Lomitas - Barra A - 5.2 - Medio]]+TBL_CalcDarwin[[#This Row],[Lomitas - Barra A - 5.2 - Mar]]</f>
        <v>#REF!</v>
      </c>
      <c r="AP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3" s="35" t="e">
        <f>TBL_CalcDarwin[[#This Row],[Expansión - Barra A - 5.2 - Cerro]]+TBL_CalcDarwin[[#This Row],[Expansión - Barra A - 5.2 - Medio]]+TBL_CalcDarwin[[#This Row],[Expansión - Barra A - 5.2 - Mar]]</f>
        <v>#REF!</v>
      </c>
      <c r="AT23" s="35" t="e">
        <f>TBL_CalcDarwin[[#This Row],[Expansión - Barra B - 5.2 - Cerro]]</f>
        <v>#REF!</v>
      </c>
      <c r="AU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3" s="29" t="e">
        <f>TBL_CalcDarwin[[#This Row],[Expansión - Barra B - 5.2 - Cerro]]*TBL_CalcDarwin[[#This Row],[AEG 5.2 MW Cerro]]</f>
        <v>#REF!</v>
      </c>
      <c r="AZ23" s="18"/>
      <c r="BA23" s="18"/>
      <c r="BB23" s="18"/>
      <c r="BC23" s="18"/>
      <c r="BD23" s="18"/>
      <c r="BE23" s="18"/>
      <c r="BF23" s="18"/>
    </row>
    <row r="24" spans="2:58" ht="12" x14ac:dyDescent="0.3">
      <c r="B24" s="51" t="e">
        <f t="shared" si="0"/>
        <v>#REF!</v>
      </c>
      <c r="C24" s="17" t="e">
        <f t="shared" ref="C24:C28" si="2">C23+TIME(1,0,0)</f>
        <v>#REF!</v>
      </c>
      <c r="D24" s="34" t="e">
        <f>TBL_CalcDarwin[[#This Row],[Darwin PLOM
MW]]+TBL_CalcDarwin[[#This Row],[Darwin PLOME
MW]]</f>
        <v>#REF!</v>
      </c>
      <c r="E24" s="34" t="e">
        <f>TBL_CalcDarwin[[#This Row],[PLOM MW TOTAL BARRA A]]+TBL_CalcDarwin[[#This Row],[PLOM MW TOTAL BARRA B]]</f>
        <v>#REF!</v>
      </c>
      <c r="F24" s="34" t="e">
        <f>TBL_CalcDarwin[[#This Row],[PLOME MW TOTAL BARRA A]]+TBL_CalcDarwin[[#This Row],[PLOME MW TOTAL BARRA B]]</f>
        <v>#REF!</v>
      </c>
      <c r="G24" s="46" t="e">
        <f>#REF!</f>
        <v>#REF!</v>
      </c>
      <c r="H24" s="46" t="e">
        <f>#REF!</f>
        <v>#REF!</v>
      </c>
      <c r="I24" s="47" t="e">
        <f>#REF!</f>
        <v>#REF!</v>
      </c>
      <c r="J24" s="45" t="e">
        <f>CEILING(#REF!*TBL_CalcDarwin[[#This Row],[Darwin Gusts
m/s]],0.5)</f>
        <v>#REF!</v>
      </c>
      <c r="K24" s="45" t="e">
        <f>CEILING(#REF!*TBL_CalcDarwin[[#This Row],[Darwin Gusts
m/s]],0.5)</f>
        <v>#REF!</v>
      </c>
      <c r="L24" s="45" t="e">
        <f>CEILING(TBL_CalcDarwin[[#This Row],[Darwin Gusts
m/s]],0.5)</f>
        <v>#REF!</v>
      </c>
      <c r="M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4" s="39" t="e">
        <f>INDEX(Curva_Temp[Temp],MATCH(TBL_CalcDarwin[[#This Row],[Darwin Temp.
°C]],Curva_Temp[Temp]))</f>
        <v>#REF!</v>
      </c>
      <c r="R24" s="39" t="e">
        <f>INDEX(Curva_Temp[Warranted Power Curve for 
1.194Kg/m3 air density '[kW']
SG 5.0-145 (AM+1, 5.2MW) AT 
90M],MATCH(TBL_CalcDarwin[[#This Row],[Darwin Temp.
°C]],Curva_Temp[Temp]))</f>
        <v>#REF!</v>
      </c>
      <c r="S24" s="39" t="e" cm="1">
        <f t="array" ref="S24">INDEX(Curva_Temp[Temp],MATCH(TBL_CalcDarwin[[#This Row],[Darwin Temp.
°C]],Curva_Temp[Temp])+1)</f>
        <v>#REF!</v>
      </c>
      <c r="T24" s="39" t="e" cm="1">
        <f t="array" ref="T24">INDEX(Curva_Temp[Warranted Power Curve for 
1.194Kg/m3 air density '[kW']
SG 5.0-145 (AM+1, 5.2MW) AT 
90M],MATCH(TBL_CalcDarwin[[#This Row],[Darwin Temp.
°C]],Curva_Temp[Temp])+1)</f>
        <v>#REF!</v>
      </c>
      <c r="U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4" s="39" t="e">
        <f>INDEX(Curva_Temp[Temp],MATCH(TBL_CalcDarwin[[#This Row],[Darwin Temp.
°C]],Curva_Temp[Temp]))</f>
        <v>#REF!</v>
      </c>
      <c r="Z24" s="39" t="e">
        <f>INDEX(Curva_Temp[Warranted Power Curve for 
1.194Kg/m3 air density '[kW']
SG 5.0-145 (AM 0, 5.0MW) AT 
90M],MATCH(TBL_CalcDarwin[[#This Row],[Darwin Temp.
°C]],Curva_Temp[Temp]))</f>
        <v>#REF!</v>
      </c>
      <c r="AA24" s="39" t="e" cm="1">
        <f t="array" ref="AA24">INDEX(Curva_Temp[Temp],MATCH(TBL_CalcDarwin[[#This Row],[Darwin Temp.
°C]],Curva_Temp[Temp])+1)</f>
        <v>#REF!</v>
      </c>
      <c r="AB24" s="39" t="e" cm="1">
        <f t="array" ref="AB24">INDEX(Curva_Temp[Warranted Power Curve for 
1.194Kg/m3 air density '[kW']
SG 5.0-145 (AM 0, 5.0MW) AT 
90M],MATCH(TBL_CalcDarwin[[#This Row],[Darwin Temp.
°C]],Curva_Temp[Temp])+1)</f>
        <v>#REF!</v>
      </c>
      <c r="AC24" s="43" t="e">
        <f>HLOOKUP(TBL_CalcDarwin[[#This Row],[Fecha]],#REF!,2,FALSE)</f>
        <v>#REF!</v>
      </c>
      <c r="AD24" s="43" t="e">
        <f>HLOOKUP(TBL_CalcDarwin[[#This Row],[Fecha]],#REF!,3,FALSE)</f>
        <v>#REF!</v>
      </c>
      <c r="AE24" s="43" t="e">
        <f>HLOOKUP(TBL_CalcDarwin[[#This Row],[Fecha]],#REF!,4,FALSE)</f>
        <v>#REF!</v>
      </c>
      <c r="AF24" s="43" t="e">
        <f>HLOOKUP(TBL_CalcDarwin[[#This Row],[Fecha]],#REF!,5,FALSE)</f>
        <v>#REF!</v>
      </c>
      <c r="AG24" s="43" t="e">
        <f>HLOOKUP(TBL_CalcDarwin[[#This Row],[Fecha]],#REF!,6,FALSE)</f>
        <v>#REF!</v>
      </c>
      <c r="AH24" s="43" t="e">
        <f>HLOOKUP(TBL_CalcDarwin[[#This Row],[Fecha]],#REF!,7,FALSE)</f>
        <v>#REF!</v>
      </c>
      <c r="AI24" s="44" t="e">
        <f>HLOOKUP(TBL_CalcDarwin[[#This Row],[Fecha]],#REF!,8,FALSE)</f>
        <v>#REF!</v>
      </c>
      <c r="AJ24" s="44" t="e">
        <f>HLOOKUP(TBL_CalcDarwin[[#This Row],[Fecha]],#REF!,9,FALSE)</f>
        <v>#REF!</v>
      </c>
      <c r="AK24" s="44" t="e">
        <f>HLOOKUP(TBL_CalcDarwin[[#This Row],[Fecha]],#REF!,10,FALSE)</f>
        <v>#REF!</v>
      </c>
      <c r="AL24" s="44" t="e">
        <f>HLOOKUP(TBL_CalcDarwin[[#This Row],[Fecha]],#REF!,11,FALSE)</f>
        <v>#REF!</v>
      </c>
      <c r="AM24" s="44" t="e">
        <f>HLOOKUP(TBL_CalcDarwin[[#This Row],[Fecha]],#REF!,12,FALSE)</f>
        <v>#REF!</v>
      </c>
      <c r="AN24" s="44" t="e">
        <f>HLOOKUP(TBL_CalcDarwin[[#This Row],[Fecha]],#REF!,13,FALSE)</f>
        <v>#REF!</v>
      </c>
      <c r="AO24" s="35" t="e">
        <f>TBL_CalcDarwin[[#This Row],[Lomitas - Barra A - 5.2 - Cerro]]+TBL_CalcDarwin[[#This Row],[Lomitas - Barra A - 5.2 - Medio]]+TBL_CalcDarwin[[#This Row],[Lomitas - Barra A - 5.2 - Mar]]</f>
        <v>#REF!</v>
      </c>
      <c r="AP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4" s="35" t="e">
        <f>TBL_CalcDarwin[[#This Row],[Expansión - Barra A - 5.2 - Cerro]]+TBL_CalcDarwin[[#This Row],[Expansión - Barra A - 5.2 - Medio]]+TBL_CalcDarwin[[#This Row],[Expansión - Barra A - 5.2 - Mar]]</f>
        <v>#REF!</v>
      </c>
      <c r="AT24" s="35" t="e">
        <f>TBL_CalcDarwin[[#This Row],[Expansión - Barra B - 5.2 - Cerro]]</f>
        <v>#REF!</v>
      </c>
      <c r="AU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4" s="29" t="e">
        <f>TBL_CalcDarwin[[#This Row],[Expansión - Barra B - 5.2 - Cerro]]*TBL_CalcDarwin[[#This Row],[AEG 5.2 MW Cerro]]</f>
        <v>#REF!</v>
      </c>
      <c r="AZ24" s="18"/>
      <c r="BA24" s="18"/>
      <c r="BB24" s="18"/>
      <c r="BC24" s="18"/>
      <c r="BD24" s="18"/>
      <c r="BE24" s="18"/>
      <c r="BF24" s="18"/>
    </row>
    <row r="25" spans="2:58" ht="12" x14ac:dyDescent="0.3">
      <c r="B25" s="51" t="e">
        <f t="shared" si="0"/>
        <v>#REF!</v>
      </c>
      <c r="C25" s="17" t="e">
        <f t="shared" si="2"/>
        <v>#REF!</v>
      </c>
      <c r="D25" s="34" t="e">
        <f>TBL_CalcDarwin[[#This Row],[Darwin PLOM
MW]]+TBL_CalcDarwin[[#This Row],[Darwin PLOME
MW]]</f>
        <v>#REF!</v>
      </c>
      <c r="E25" s="34" t="e">
        <f>TBL_CalcDarwin[[#This Row],[PLOM MW TOTAL BARRA A]]+TBL_CalcDarwin[[#This Row],[PLOM MW TOTAL BARRA B]]</f>
        <v>#REF!</v>
      </c>
      <c r="F25" s="34" t="e">
        <f>TBL_CalcDarwin[[#This Row],[PLOME MW TOTAL BARRA A]]+TBL_CalcDarwin[[#This Row],[PLOME MW TOTAL BARRA B]]</f>
        <v>#REF!</v>
      </c>
      <c r="G25" s="46" t="e">
        <f>#REF!</f>
        <v>#REF!</v>
      </c>
      <c r="H25" s="46" t="e">
        <f>#REF!</f>
        <v>#REF!</v>
      </c>
      <c r="I25" s="47" t="e">
        <f>#REF!</f>
        <v>#REF!</v>
      </c>
      <c r="J25" s="45" t="e">
        <f>CEILING(#REF!*TBL_CalcDarwin[[#This Row],[Darwin Gusts
m/s]],0.5)</f>
        <v>#REF!</v>
      </c>
      <c r="K25" s="45" t="e">
        <f>CEILING(#REF!*TBL_CalcDarwin[[#This Row],[Darwin Gusts
m/s]],0.5)</f>
        <v>#REF!</v>
      </c>
      <c r="L25" s="45" t="e">
        <f>CEILING(TBL_CalcDarwin[[#This Row],[Darwin Gusts
m/s]],0.5)</f>
        <v>#REF!</v>
      </c>
      <c r="M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5" s="39" t="e">
        <f>INDEX(Curva_Temp[Temp],MATCH(TBL_CalcDarwin[[#This Row],[Darwin Temp.
°C]],Curva_Temp[Temp]))</f>
        <v>#REF!</v>
      </c>
      <c r="R25" s="39" t="e">
        <f>INDEX(Curva_Temp[Warranted Power Curve for 
1.194Kg/m3 air density '[kW']
SG 5.0-145 (AM+1, 5.2MW) AT 
90M],MATCH(TBL_CalcDarwin[[#This Row],[Darwin Temp.
°C]],Curva_Temp[Temp]))</f>
        <v>#REF!</v>
      </c>
      <c r="S25" s="39" t="e" cm="1">
        <f t="array" ref="S25">INDEX(Curva_Temp[Temp],MATCH(TBL_CalcDarwin[[#This Row],[Darwin Temp.
°C]],Curva_Temp[Temp])+1)</f>
        <v>#REF!</v>
      </c>
      <c r="T25" s="39" t="e" cm="1">
        <f t="array" ref="T25">INDEX(Curva_Temp[Warranted Power Curve for 
1.194Kg/m3 air density '[kW']
SG 5.0-145 (AM+1, 5.2MW) AT 
90M],MATCH(TBL_CalcDarwin[[#This Row],[Darwin Temp.
°C]],Curva_Temp[Temp])+1)</f>
        <v>#REF!</v>
      </c>
      <c r="U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5" s="39" t="e">
        <f>INDEX(Curva_Temp[Temp],MATCH(TBL_CalcDarwin[[#This Row],[Darwin Temp.
°C]],Curva_Temp[Temp]))</f>
        <v>#REF!</v>
      </c>
      <c r="Z25" s="39" t="e">
        <f>INDEX(Curva_Temp[Warranted Power Curve for 
1.194Kg/m3 air density '[kW']
SG 5.0-145 (AM 0, 5.0MW) AT 
90M],MATCH(TBL_CalcDarwin[[#This Row],[Darwin Temp.
°C]],Curva_Temp[Temp]))</f>
        <v>#REF!</v>
      </c>
      <c r="AA25" s="39" t="e" cm="1">
        <f t="array" ref="AA25">INDEX(Curva_Temp[Temp],MATCH(TBL_CalcDarwin[[#This Row],[Darwin Temp.
°C]],Curva_Temp[Temp])+1)</f>
        <v>#REF!</v>
      </c>
      <c r="AB25" s="39" t="e" cm="1">
        <f t="array" ref="AB25">INDEX(Curva_Temp[Warranted Power Curve for 
1.194Kg/m3 air density '[kW']
SG 5.0-145 (AM 0, 5.0MW) AT 
90M],MATCH(TBL_CalcDarwin[[#This Row],[Darwin Temp.
°C]],Curva_Temp[Temp])+1)</f>
        <v>#REF!</v>
      </c>
      <c r="AC25" s="43" t="e">
        <f>HLOOKUP(TBL_CalcDarwin[[#This Row],[Fecha]],#REF!,2,FALSE)</f>
        <v>#REF!</v>
      </c>
      <c r="AD25" s="43" t="e">
        <f>HLOOKUP(TBL_CalcDarwin[[#This Row],[Fecha]],#REF!,3,FALSE)</f>
        <v>#REF!</v>
      </c>
      <c r="AE25" s="43" t="e">
        <f>HLOOKUP(TBL_CalcDarwin[[#This Row],[Fecha]],#REF!,4,FALSE)</f>
        <v>#REF!</v>
      </c>
      <c r="AF25" s="43" t="e">
        <f>HLOOKUP(TBL_CalcDarwin[[#This Row],[Fecha]],#REF!,5,FALSE)</f>
        <v>#REF!</v>
      </c>
      <c r="AG25" s="43" t="e">
        <f>HLOOKUP(TBL_CalcDarwin[[#This Row],[Fecha]],#REF!,6,FALSE)</f>
        <v>#REF!</v>
      </c>
      <c r="AH25" s="43" t="e">
        <f>HLOOKUP(TBL_CalcDarwin[[#This Row],[Fecha]],#REF!,7,FALSE)</f>
        <v>#REF!</v>
      </c>
      <c r="AI25" s="44" t="e">
        <f>HLOOKUP(TBL_CalcDarwin[[#This Row],[Fecha]],#REF!,8,FALSE)</f>
        <v>#REF!</v>
      </c>
      <c r="AJ25" s="44" t="e">
        <f>HLOOKUP(TBL_CalcDarwin[[#This Row],[Fecha]],#REF!,9,FALSE)</f>
        <v>#REF!</v>
      </c>
      <c r="AK25" s="44" t="e">
        <f>HLOOKUP(TBL_CalcDarwin[[#This Row],[Fecha]],#REF!,10,FALSE)</f>
        <v>#REF!</v>
      </c>
      <c r="AL25" s="44" t="e">
        <f>HLOOKUP(TBL_CalcDarwin[[#This Row],[Fecha]],#REF!,11,FALSE)</f>
        <v>#REF!</v>
      </c>
      <c r="AM25" s="44" t="e">
        <f>HLOOKUP(TBL_CalcDarwin[[#This Row],[Fecha]],#REF!,12,FALSE)</f>
        <v>#REF!</v>
      </c>
      <c r="AN25" s="44" t="e">
        <f>HLOOKUP(TBL_CalcDarwin[[#This Row],[Fecha]],#REF!,13,FALSE)</f>
        <v>#REF!</v>
      </c>
      <c r="AO25" s="35" t="e">
        <f>TBL_CalcDarwin[[#This Row],[Lomitas - Barra A - 5.2 - Cerro]]+TBL_CalcDarwin[[#This Row],[Lomitas - Barra A - 5.2 - Medio]]+TBL_CalcDarwin[[#This Row],[Lomitas - Barra A - 5.2 - Mar]]</f>
        <v>#REF!</v>
      </c>
      <c r="AP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5" s="35" t="e">
        <f>TBL_CalcDarwin[[#This Row],[Expansión - Barra A - 5.2 - Cerro]]+TBL_CalcDarwin[[#This Row],[Expansión - Barra A - 5.2 - Medio]]+TBL_CalcDarwin[[#This Row],[Expansión - Barra A - 5.2 - Mar]]</f>
        <v>#REF!</v>
      </c>
      <c r="AT25" s="35" t="e">
        <f>TBL_CalcDarwin[[#This Row],[Expansión - Barra B - 5.2 - Cerro]]</f>
        <v>#REF!</v>
      </c>
      <c r="AU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5" s="29" t="e">
        <f>TBL_CalcDarwin[[#This Row],[Expansión - Barra B - 5.2 - Cerro]]*TBL_CalcDarwin[[#This Row],[AEG 5.2 MW Cerro]]</f>
        <v>#REF!</v>
      </c>
      <c r="AZ25" s="18"/>
      <c r="BA25" s="18"/>
      <c r="BB25" s="18"/>
      <c r="BC25" s="18"/>
      <c r="BD25" s="18"/>
      <c r="BE25" s="18"/>
      <c r="BF25" s="18"/>
    </row>
    <row r="26" spans="2:58" ht="12" x14ac:dyDescent="0.3">
      <c r="B26" s="51" t="e">
        <f t="shared" si="0"/>
        <v>#REF!</v>
      </c>
      <c r="C26" s="17" t="e">
        <f t="shared" si="2"/>
        <v>#REF!</v>
      </c>
      <c r="D26" s="34" t="e">
        <f>TBL_CalcDarwin[[#This Row],[Darwin PLOM
MW]]+TBL_CalcDarwin[[#This Row],[Darwin PLOME
MW]]</f>
        <v>#REF!</v>
      </c>
      <c r="E26" s="34" t="e">
        <f>TBL_CalcDarwin[[#This Row],[PLOM MW TOTAL BARRA A]]+TBL_CalcDarwin[[#This Row],[PLOM MW TOTAL BARRA B]]</f>
        <v>#REF!</v>
      </c>
      <c r="F26" s="34" t="e">
        <f>TBL_CalcDarwin[[#This Row],[PLOME MW TOTAL BARRA A]]+TBL_CalcDarwin[[#This Row],[PLOME MW TOTAL BARRA B]]</f>
        <v>#REF!</v>
      </c>
      <c r="G26" s="46" t="e">
        <f>#REF!</f>
        <v>#REF!</v>
      </c>
      <c r="H26" s="46" t="e">
        <f>#REF!</f>
        <v>#REF!</v>
      </c>
      <c r="I26" s="47" t="e">
        <f>#REF!</f>
        <v>#REF!</v>
      </c>
      <c r="J26" s="45" t="e">
        <f>CEILING(#REF!*TBL_CalcDarwin[[#This Row],[Darwin Gusts
m/s]],0.5)</f>
        <v>#REF!</v>
      </c>
      <c r="K26" s="45" t="e">
        <f>CEILING(#REF!*TBL_CalcDarwin[[#This Row],[Darwin Gusts
m/s]],0.5)</f>
        <v>#REF!</v>
      </c>
      <c r="L26" s="45" t="e">
        <f>CEILING(TBL_CalcDarwin[[#This Row],[Darwin Gusts
m/s]],0.5)</f>
        <v>#REF!</v>
      </c>
      <c r="M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6" s="39" t="e">
        <f>INDEX(Curva_Temp[Temp],MATCH(TBL_CalcDarwin[[#This Row],[Darwin Temp.
°C]],Curva_Temp[Temp]))</f>
        <v>#REF!</v>
      </c>
      <c r="R26" s="39" t="e">
        <f>INDEX(Curva_Temp[Warranted Power Curve for 
1.194Kg/m3 air density '[kW']
SG 5.0-145 (AM+1, 5.2MW) AT 
90M],MATCH(TBL_CalcDarwin[[#This Row],[Darwin Temp.
°C]],Curva_Temp[Temp]))</f>
        <v>#REF!</v>
      </c>
      <c r="S26" s="39" t="e" cm="1">
        <f t="array" ref="S26">INDEX(Curva_Temp[Temp],MATCH(TBL_CalcDarwin[[#This Row],[Darwin Temp.
°C]],Curva_Temp[Temp])+1)</f>
        <v>#REF!</v>
      </c>
      <c r="T26" s="39" t="e" cm="1">
        <f t="array" ref="T26">INDEX(Curva_Temp[Warranted Power Curve for 
1.194Kg/m3 air density '[kW']
SG 5.0-145 (AM+1, 5.2MW) AT 
90M],MATCH(TBL_CalcDarwin[[#This Row],[Darwin Temp.
°C]],Curva_Temp[Temp])+1)</f>
        <v>#REF!</v>
      </c>
      <c r="U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6" s="39" t="e">
        <f>INDEX(Curva_Temp[Temp],MATCH(TBL_CalcDarwin[[#This Row],[Darwin Temp.
°C]],Curva_Temp[Temp]))</f>
        <v>#REF!</v>
      </c>
      <c r="Z26" s="39" t="e">
        <f>INDEX(Curva_Temp[Warranted Power Curve for 
1.194Kg/m3 air density '[kW']
SG 5.0-145 (AM 0, 5.0MW) AT 
90M],MATCH(TBL_CalcDarwin[[#This Row],[Darwin Temp.
°C]],Curva_Temp[Temp]))</f>
        <v>#REF!</v>
      </c>
      <c r="AA26" s="39" t="e" cm="1">
        <f t="array" ref="AA26">INDEX(Curva_Temp[Temp],MATCH(TBL_CalcDarwin[[#This Row],[Darwin Temp.
°C]],Curva_Temp[Temp])+1)</f>
        <v>#REF!</v>
      </c>
      <c r="AB26" s="39" t="e" cm="1">
        <f t="array" ref="AB26">INDEX(Curva_Temp[Warranted Power Curve for 
1.194Kg/m3 air density '[kW']
SG 5.0-145 (AM 0, 5.0MW) AT 
90M],MATCH(TBL_CalcDarwin[[#This Row],[Darwin Temp.
°C]],Curva_Temp[Temp])+1)</f>
        <v>#REF!</v>
      </c>
      <c r="AC26" s="43" t="e">
        <f>HLOOKUP(TBL_CalcDarwin[[#This Row],[Fecha]],#REF!,2,FALSE)</f>
        <v>#REF!</v>
      </c>
      <c r="AD26" s="43" t="e">
        <f>HLOOKUP(TBL_CalcDarwin[[#This Row],[Fecha]],#REF!,3,FALSE)</f>
        <v>#REF!</v>
      </c>
      <c r="AE26" s="43" t="e">
        <f>HLOOKUP(TBL_CalcDarwin[[#This Row],[Fecha]],#REF!,4,FALSE)</f>
        <v>#REF!</v>
      </c>
      <c r="AF26" s="43" t="e">
        <f>HLOOKUP(TBL_CalcDarwin[[#This Row],[Fecha]],#REF!,5,FALSE)</f>
        <v>#REF!</v>
      </c>
      <c r="AG26" s="43" t="e">
        <f>HLOOKUP(TBL_CalcDarwin[[#This Row],[Fecha]],#REF!,6,FALSE)</f>
        <v>#REF!</v>
      </c>
      <c r="AH26" s="43" t="e">
        <f>HLOOKUP(TBL_CalcDarwin[[#This Row],[Fecha]],#REF!,7,FALSE)</f>
        <v>#REF!</v>
      </c>
      <c r="AI26" s="44" t="e">
        <f>HLOOKUP(TBL_CalcDarwin[[#This Row],[Fecha]],#REF!,8,FALSE)</f>
        <v>#REF!</v>
      </c>
      <c r="AJ26" s="44" t="e">
        <f>HLOOKUP(TBL_CalcDarwin[[#This Row],[Fecha]],#REF!,9,FALSE)</f>
        <v>#REF!</v>
      </c>
      <c r="AK26" s="44" t="e">
        <f>HLOOKUP(TBL_CalcDarwin[[#This Row],[Fecha]],#REF!,10,FALSE)</f>
        <v>#REF!</v>
      </c>
      <c r="AL26" s="44" t="e">
        <f>HLOOKUP(TBL_CalcDarwin[[#This Row],[Fecha]],#REF!,11,FALSE)</f>
        <v>#REF!</v>
      </c>
      <c r="AM26" s="44" t="e">
        <f>HLOOKUP(TBL_CalcDarwin[[#This Row],[Fecha]],#REF!,12,FALSE)</f>
        <v>#REF!</v>
      </c>
      <c r="AN26" s="44" t="e">
        <f>HLOOKUP(TBL_CalcDarwin[[#This Row],[Fecha]],#REF!,13,FALSE)</f>
        <v>#REF!</v>
      </c>
      <c r="AO26" s="35" t="e">
        <f>TBL_CalcDarwin[[#This Row],[Lomitas - Barra A - 5.2 - Cerro]]+TBL_CalcDarwin[[#This Row],[Lomitas - Barra A - 5.2 - Medio]]+TBL_CalcDarwin[[#This Row],[Lomitas - Barra A - 5.2 - Mar]]</f>
        <v>#REF!</v>
      </c>
      <c r="AP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6" s="35" t="e">
        <f>TBL_CalcDarwin[[#This Row],[Expansión - Barra A - 5.2 - Cerro]]+TBL_CalcDarwin[[#This Row],[Expansión - Barra A - 5.2 - Medio]]+TBL_CalcDarwin[[#This Row],[Expansión - Barra A - 5.2 - Mar]]</f>
        <v>#REF!</v>
      </c>
      <c r="AT26" s="35" t="e">
        <f>TBL_CalcDarwin[[#This Row],[Expansión - Barra B - 5.2 - Cerro]]</f>
        <v>#REF!</v>
      </c>
      <c r="AU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6" s="29" t="e">
        <f>TBL_CalcDarwin[[#This Row],[Expansión - Barra B - 5.2 - Cerro]]*TBL_CalcDarwin[[#This Row],[AEG 5.2 MW Cerro]]</f>
        <v>#REF!</v>
      </c>
      <c r="AZ26" s="18"/>
      <c r="BA26" s="18"/>
      <c r="BB26" s="18"/>
      <c r="BC26" s="18"/>
      <c r="BD26" s="18"/>
      <c r="BE26" s="18"/>
      <c r="BF26" s="18"/>
    </row>
    <row r="27" spans="2:58" ht="12" x14ac:dyDescent="0.3">
      <c r="B27" s="51" t="e">
        <f t="shared" si="0"/>
        <v>#REF!</v>
      </c>
      <c r="C27" s="17" t="e">
        <f t="shared" si="2"/>
        <v>#REF!</v>
      </c>
      <c r="D27" s="34" t="e">
        <f>TBL_CalcDarwin[[#This Row],[Darwin PLOM
MW]]+TBL_CalcDarwin[[#This Row],[Darwin PLOME
MW]]</f>
        <v>#REF!</v>
      </c>
      <c r="E27" s="34" t="e">
        <f>TBL_CalcDarwin[[#This Row],[PLOM MW TOTAL BARRA A]]+TBL_CalcDarwin[[#This Row],[PLOM MW TOTAL BARRA B]]</f>
        <v>#REF!</v>
      </c>
      <c r="F27" s="34" t="e">
        <f>TBL_CalcDarwin[[#This Row],[PLOME MW TOTAL BARRA A]]+TBL_CalcDarwin[[#This Row],[PLOME MW TOTAL BARRA B]]</f>
        <v>#REF!</v>
      </c>
      <c r="G27" s="46" t="e">
        <f>#REF!</f>
        <v>#REF!</v>
      </c>
      <c r="H27" s="46" t="e">
        <f>#REF!</f>
        <v>#REF!</v>
      </c>
      <c r="I27" s="47" t="e">
        <f>#REF!</f>
        <v>#REF!</v>
      </c>
      <c r="J27" s="45" t="e">
        <f>CEILING(#REF!*TBL_CalcDarwin[[#This Row],[Darwin Gusts
m/s]],0.5)</f>
        <v>#REF!</v>
      </c>
      <c r="K27" s="45" t="e">
        <f>CEILING(#REF!*TBL_CalcDarwin[[#This Row],[Darwin Gusts
m/s]],0.5)</f>
        <v>#REF!</v>
      </c>
      <c r="L27" s="45" t="e">
        <f>CEILING(TBL_CalcDarwin[[#This Row],[Darwin Gusts
m/s]],0.5)</f>
        <v>#REF!</v>
      </c>
      <c r="M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7" s="39" t="e">
        <f>INDEX(Curva_Temp[Temp],MATCH(TBL_CalcDarwin[[#This Row],[Darwin Temp.
°C]],Curva_Temp[Temp]))</f>
        <v>#REF!</v>
      </c>
      <c r="R27" s="39" t="e">
        <f>INDEX(Curva_Temp[Warranted Power Curve for 
1.194Kg/m3 air density '[kW']
SG 5.0-145 (AM+1, 5.2MW) AT 
90M],MATCH(TBL_CalcDarwin[[#This Row],[Darwin Temp.
°C]],Curva_Temp[Temp]))</f>
        <v>#REF!</v>
      </c>
      <c r="S27" s="39" t="e" cm="1">
        <f t="array" ref="S27">INDEX(Curva_Temp[Temp],MATCH(TBL_CalcDarwin[[#This Row],[Darwin Temp.
°C]],Curva_Temp[Temp])+1)</f>
        <v>#REF!</v>
      </c>
      <c r="T27" s="39" t="e" cm="1">
        <f t="array" ref="T27">INDEX(Curva_Temp[Warranted Power Curve for 
1.194Kg/m3 air density '[kW']
SG 5.0-145 (AM+1, 5.2MW) AT 
90M],MATCH(TBL_CalcDarwin[[#This Row],[Darwin Temp.
°C]],Curva_Temp[Temp])+1)</f>
        <v>#REF!</v>
      </c>
      <c r="U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7" s="39" t="e">
        <f>INDEX(Curva_Temp[Temp],MATCH(TBL_CalcDarwin[[#This Row],[Darwin Temp.
°C]],Curva_Temp[Temp]))</f>
        <v>#REF!</v>
      </c>
      <c r="Z27" s="39" t="e">
        <f>INDEX(Curva_Temp[Warranted Power Curve for 
1.194Kg/m3 air density '[kW']
SG 5.0-145 (AM 0, 5.0MW) AT 
90M],MATCH(TBL_CalcDarwin[[#This Row],[Darwin Temp.
°C]],Curva_Temp[Temp]))</f>
        <v>#REF!</v>
      </c>
      <c r="AA27" s="39" t="e" cm="1">
        <f t="array" ref="AA27">INDEX(Curva_Temp[Temp],MATCH(TBL_CalcDarwin[[#This Row],[Darwin Temp.
°C]],Curva_Temp[Temp])+1)</f>
        <v>#REF!</v>
      </c>
      <c r="AB27" s="39" t="e" cm="1">
        <f t="array" ref="AB27">INDEX(Curva_Temp[Warranted Power Curve for 
1.194Kg/m3 air density '[kW']
SG 5.0-145 (AM 0, 5.0MW) AT 
90M],MATCH(TBL_CalcDarwin[[#This Row],[Darwin Temp.
°C]],Curva_Temp[Temp])+1)</f>
        <v>#REF!</v>
      </c>
      <c r="AC27" s="43" t="e">
        <f>HLOOKUP(TBL_CalcDarwin[[#This Row],[Fecha]],#REF!,2,FALSE)</f>
        <v>#REF!</v>
      </c>
      <c r="AD27" s="43" t="e">
        <f>HLOOKUP(TBL_CalcDarwin[[#This Row],[Fecha]],#REF!,3,FALSE)</f>
        <v>#REF!</v>
      </c>
      <c r="AE27" s="43" t="e">
        <f>HLOOKUP(TBL_CalcDarwin[[#This Row],[Fecha]],#REF!,4,FALSE)</f>
        <v>#REF!</v>
      </c>
      <c r="AF27" s="43" t="e">
        <f>HLOOKUP(TBL_CalcDarwin[[#This Row],[Fecha]],#REF!,5,FALSE)</f>
        <v>#REF!</v>
      </c>
      <c r="AG27" s="43" t="e">
        <f>HLOOKUP(TBL_CalcDarwin[[#This Row],[Fecha]],#REF!,6,FALSE)</f>
        <v>#REF!</v>
      </c>
      <c r="AH27" s="43" t="e">
        <f>HLOOKUP(TBL_CalcDarwin[[#This Row],[Fecha]],#REF!,7,FALSE)</f>
        <v>#REF!</v>
      </c>
      <c r="AI27" s="44" t="e">
        <f>HLOOKUP(TBL_CalcDarwin[[#This Row],[Fecha]],#REF!,8,FALSE)</f>
        <v>#REF!</v>
      </c>
      <c r="AJ27" s="44" t="e">
        <f>HLOOKUP(TBL_CalcDarwin[[#This Row],[Fecha]],#REF!,9,FALSE)</f>
        <v>#REF!</v>
      </c>
      <c r="AK27" s="44" t="e">
        <f>HLOOKUP(TBL_CalcDarwin[[#This Row],[Fecha]],#REF!,10,FALSE)</f>
        <v>#REF!</v>
      </c>
      <c r="AL27" s="44" t="e">
        <f>HLOOKUP(TBL_CalcDarwin[[#This Row],[Fecha]],#REF!,11,FALSE)</f>
        <v>#REF!</v>
      </c>
      <c r="AM27" s="44" t="e">
        <f>HLOOKUP(TBL_CalcDarwin[[#This Row],[Fecha]],#REF!,12,FALSE)</f>
        <v>#REF!</v>
      </c>
      <c r="AN27" s="44" t="e">
        <f>HLOOKUP(TBL_CalcDarwin[[#This Row],[Fecha]],#REF!,13,FALSE)</f>
        <v>#REF!</v>
      </c>
      <c r="AO27" s="35" t="e">
        <f>TBL_CalcDarwin[[#This Row],[Lomitas - Barra A - 5.2 - Cerro]]+TBL_CalcDarwin[[#This Row],[Lomitas - Barra A - 5.2 - Medio]]+TBL_CalcDarwin[[#This Row],[Lomitas - Barra A - 5.2 - Mar]]</f>
        <v>#REF!</v>
      </c>
      <c r="AP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7" s="35" t="e">
        <f>TBL_CalcDarwin[[#This Row],[Expansión - Barra A - 5.2 - Cerro]]+TBL_CalcDarwin[[#This Row],[Expansión - Barra A - 5.2 - Medio]]+TBL_CalcDarwin[[#This Row],[Expansión - Barra A - 5.2 - Mar]]</f>
        <v>#REF!</v>
      </c>
      <c r="AT27" s="35" t="e">
        <f>TBL_CalcDarwin[[#This Row],[Expansión - Barra B - 5.2 - Cerro]]</f>
        <v>#REF!</v>
      </c>
      <c r="AU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7" s="29" t="e">
        <f>TBL_CalcDarwin[[#This Row],[Expansión - Barra B - 5.2 - Cerro]]*TBL_CalcDarwin[[#This Row],[AEG 5.2 MW Cerro]]</f>
        <v>#REF!</v>
      </c>
      <c r="AZ27" s="18"/>
      <c r="BA27" s="18"/>
      <c r="BB27" s="18"/>
      <c r="BC27" s="18"/>
      <c r="BD27" s="18"/>
      <c r="BE27" s="18"/>
      <c r="BF27" s="18"/>
    </row>
    <row r="28" spans="2:58" ht="12" x14ac:dyDescent="0.3">
      <c r="B28" s="51" t="e">
        <f t="shared" si="0"/>
        <v>#REF!</v>
      </c>
      <c r="C28" s="17" t="e">
        <f t="shared" si="2"/>
        <v>#REF!</v>
      </c>
      <c r="D28" s="34" t="e">
        <f>TBL_CalcDarwin[[#This Row],[Darwin PLOM
MW]]+TBL_CalcDarwin[[#This Row],[Darwin PLOME
MW]]</f>
        <v>#REF!</v>
      </c>
      <c r="E28" s="34" t="e">
        <f>TBL_CalcDarwin[[#This Row],[PLOM MW TOTAL BARRA A]]+TBL_CalcDarwin[[#This Row],[PLOM MW TOTAL BARRA B]]</f>
        <v>#REF!</v>
      </c>
      <c r="F28" s="34" t="e">
        <f>TBL_CalcDarwin[[#This Row],[PLOME MW TOTAL BARRA A]]+TBL_CalcDarwin[[#This Row],[PLOME MW TOTAL BARRA B]]</f>
        <v>#REF!</v>
      </c>
      <c r="G28" s="46" t="e">
        <f>#REF!</f>
        <v>#REF!</v>
      </c>
      <c r="H28" s="46" t="e">
        <f>#REF!</f>
        <v>#REF!</v>
      </c>
      <c r="I28" s="47" t="e">
        <f>#REF!</f>
        <v>#REF!</v>
      </c>
      <c r="J28" s="45" t="e">
        <f>CEILING(#REF!*TBL_CalcDarwin[[#This Row],[Darwin Gusts
m/s]],0.5)</f>
        <v>#REF!</v>
      </c>
      <c r="K28" s="45" t="e">
        <f>CEILING(#REF!*TBL_CalcDarwin[[#This Row],[Darwin Gusts
m/s]],0.5)</f>
        <v>#REF!</v>
      </c>
      <c r="L28" s="45" t="e">
        <f>CEILING(TBL_CalcDarwin[[#This Row],[Darwin Gusts
m/s]],0.5)</f>
        <v>#REF!</v>
      </c>
      <c r="M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8" s="39" t="e">
        <f>INDEX(Curva_Temp[Temp],MATCH(TBL_CalcDarwin[[#This Row],[Darwin Temp.
°C]],Curva_Temp[Temp]))</f>
        <v>#REF!</v>
      </c>
      <c r="R28" s="39" t="e">
        <f>INDEX(Curva_Temp[Warranted Power Curve for 
1.194Kg/m3 air density '[kW']
SG 5.0-145 (AM+1, 5.2MW) AT 
90M],MATCH(TBL_CalcDarwin[[#This Row],[Darwin Temp.
°C]],Curva_Temp[Temp]))</f>
        <v>#REF!</v>
      </c>
      <c r="S28" s="39" t="e" cm="1">
        <f t="array" ref="S28">INDEX(Curva_Temp[Temp],MATCH(TBL_CalcDarwin[[#This Row],[Darwin Temp.
°C]],Curva_Temp[Temp])+1)</f>
        <v>#REF!</v>
      </c>
      <c r="T28" s="39" t="e" cm="1">
        <f t="array" ref="T28">INDEX(Curva_Temp[Warranted Power Curve for 
1.194Kg/m3 air density '[kW']
SG 5.0-145 (AM+1, 5.2MW) AT 
90M],MATCH(TBL_CalcDarwin[[#This Row],[Darwin Temp.
°C]],Curva_Temp[Temp])+1)</f>
        <v>#REF!</v>
      </c>
      <c r="U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8" s="39" t="e">
        <f>INDEX(Curva_Temp[Temp],MATCH(TBL_CalcDarwin[[#This Row],[Darwin Temp.
°C]],Curva_Temp[Temp]))</f>
        <v>#REF!</v>
      </c>
      <c r="Z28" s="39" t="e">
        <f>INDEX(Curva_Temp[Warranted Power Curve for 
1.194Kg/m3 air density '[kW']
SG 5.0-145 (AM 0, 5.0MW) AT 
90M],MATCH(TBL_CalcDarwin[[#This Row],[Darwin Temp.
°C]],Curva_Temp[Temp]))</f>
        <v>#REF!</v>
      </c>
      <c r="AA28" s="39" t="e" cm="1">
        <f t="array" ref="AA28">INDEX(Curva_Temp[Temp],MATCH(TBL_CalcDarwin[[#This Row],[Darwin Temp.
°C]],Curva_Temp[Temp])+1)</f>
        <v>#REF!</v>
      </c>
      <c r="AB28" s="39" t="e" cm="1">
        <f t="array" ref="AB28">INDEX(Curva_Temp[Warranted Power Curve for 
1.194Kg/m3 air density '[kW']
SG 5.0-145 (AM 0, 5.0MW) AT 
90M],MATCH(TBL_CalcDarwin[[#This Row],[Darwin Temp.
°C]],Curva_Temp[Temp])+1)</f>
        <v>#REF!</v>
      </c>
      <c r="AC28" s="43" t="e">
        <f>HLOOKUP(TBL_CalcDarwin[[#This Row],[Fecha]],#REF!,2,FALSE)</f>
        <v>#REF!</v>
      </c>
      <c r="AD28" s="43" t="e">
        <f>HLOOKUP(TBL_CalcDarwin[[#This Row],[Fecha]],#REF!,3,FALSE)</f>
        <v>#REF!</v>
      </c>
      <c r="AE28" s="43" t="e">
        <f>HLOOKUP(TBL_CalcDarwin[[#This Row],[Fecha]],#REF!,4,FALSE)</f>
        <v>#REF!</v>
      </c>
      <c r="AF28" s="43" t="e">
        <f>HLOOKUP(TBL_CalcDarwin[[#This Row],[Fecha]],#REF!,5,FALSE)</f>
        <v>#REF!</v>
      </c>
      <c r="AG28" s="43" t="e">
        <f>HLOOKUP(TBL_CalcDarwin[[#This Row],[Fecha]],#REF!,6,FALSE)</f>
        <v>#REF!</v>
      </c>
      <c r="AH28" s="43" t="e">
        <f>HLOOKUP(TBL_CalcDarwin[[#This Row],[Fecha]],#REF!,7,FALSE)</f>
        <v>#REF!</v>
      </c>
      <c r="AI28" s="44" t="e">
        <f>HLOOKUP(TBL_CalcDarwin[[#This Row],[Fecha]],#REF!,8,FALSE)</f>
        <v>#REF!</v>
      </c>
      <c r="AJ28" s="44" t="e">
        <f>HLOOKUP(TBL_CalcDarwin[[#This Row],[Fecha]],#REF!,9,FALSE)</f>
        <v>#REF!</v>
      </c>
      <c r="AK28" s="44" t="e">
        <f>HLOOKUP(TBL_CalcDarwin[[#This Row],[Fecha]],#REF!,10,FALSE)</f>
        <v>#REF!</v>
      </c>
      <c r="AL28" s="44" t="e">
        <f>HLOOKUP(TBL_CalcDarwin[[#This Row],[Fecha]],#REF!,11,FALSE)</f>
        <v>#REF!</v>
      </c>
      <c r="AM28" s="44" t="e">
        <f>HLOOKUP(TBL_CalcDarwin[[#This Row],[Fecha]],#REF!,12,FALSE)</f>
        <v>#REF!</v>
      </c>
      <c r="AN28" s="44" t="e">
        <f>HLOOKUP(TBL_CalcDarwin[[#This Row],[Fecha]],#REF!,13,FALSE)</f>
        <v>#REF!</v>
      </c>
      <c r="AO28" s="35" t="e">
        <f>TBL_CalcDarwin[[#This Row],[Lomitas - Barra A - 5.2 - Cerro]]+TBL_CalcDarwin[[#This Row],[Lomitas - Barra A - 5.2 - Medio]]+TBL_CalcDarwin[[#This Row],[Lomitas - Barra A - 5.2 - Mar]]</f>
        <v>#REF!</v>
      </c>
      <c r="AP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8" s="35" t="e">
        <f>TBL_CalcDarwin[[#This Row],[Expansión - Barra A - 5.2 - Cerro]]+TBL_CalcDarwin[[#This Row],[Expansión - Barra A - 5.2 - Medio]]+TBL_CalcDarwin[[#This Row],[Expansión - Barra A - 5.2 - Mar]]</f>
        <v>#REF!</v>
      </c>
      <c r="AT28" s="35" t="e">
        <f>TBL_CalcDarwin[[#This Row],[Expansión - Barra B - 5.2 - Cerro]]</f>
        <v>#REF!</v>
      </c>
      <c r="AU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8" s="29" t="e">
        <f>TBL_CalcDarwin[[#This Row],[Expansión - Barra B - 5.2 - Cerro]]*TBL_CalcDarwin[[#This Row],[AEG 5.2 MW Cerro]]</f>
        <v>#REF!</v>
      </c>
      <c r="AZ28" s="18"/>
      <c r="BA28" s="18"/>
      <c r="BB28" s="18"/>
      <c r="BC28" s="18"/>
      <c r="BD28" s="18"/>
      <c r="BE28" s="18"/>
      <c r="BF28" s="18"/>
    </row>
    <row r="29" spans="2:58" ht="12" x14ac:dyDescent="0.3">
      <c r="B29" s="51" t="e">
        <f t="shared" si="0"/>
        <v>#REF!</v>
      </c>
      <c r="C29" s="17" t="e">
        <f>C28+TIME(1,0,0)</f>
        <v>#REF!</v>
      </c>
      <c r="D29" s="34" t="e">
        <f>TBL_CalcDarwin[[#This Row],[Darwin PLOM
MW]]+TBL_CalcDarwin[[#This Row],[Darwin PLOME
MW]]</f>
        <v>#REF!</v>
      </c>
      <c r="E29" s="34" t="e">
        <f>TBL_CalcDarwin[[#This Row],[PLOM MW TOTAL BARRA A]]+TBL_CalcDarwin[[#This Row],[PLOM MW TOTAL BARRA B]]</f>
        <v>#REF!</v>
      </c>
      <c r="F29" s="34" t="e">
        <f>TBL_CalcDarwin[[#This Row],[PLOME MW TOTAL BARRA A]]+TBL_CalcDarwin[[#This Row],[PLOME MW TOTAL BARRA B]]</f>
        <v>#REF!</v>
      </c>
      <c r="G29" s="46" t="e">
        <f>#REF!</f>
        <v>#REF!</v>
      </c>
      <c r="H29" s="46" t="e">
        <f>#REF!</f>
        <v>#REF!</v>
      </c>
      <c r="I29" s="47" t="e">
        <f>#REF!</f>
        <v>#REF!</v>
      </c>
      <c r="J29" s="45" t="e">
        <f>CEILING(#REF!*TBL_CalcDarwin[[#This Row],[Darwin Gusts
m/s]],0.5)</f>
        <v>#REF!</v>
      </c>
      <c r="K29" s="45" t="e">
        <f>CEILING(#REF!*TBL_CalcDarwin[[#This Row],[Darwin Gusts
m/s]],0.5)</f>
        <v>#REF!</v>
      </c>
      <c r="L29" s="45" t="e">
        <f>CEILING(TBL_CalcDarwin[[#This Row],[Darwin Gusts
m/s]],0.5)</f>
        <v>#REF!</v>
      </c>
      <c r="M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9" s="39" t="e">
        <f>INDEX(Curva_Temp[Temp],MATCH(TBL_CalcDarwin[[#This Row],[Darwin Temp.
°C]],Curva_Temp[Temp]))</f>
        <v>#REF!</v>
      </c>
      <c r="R29" s="39" t="e">
        <f>INDEX(Curva_Temp[Warranted Power Curve for 
1.194Kg/m3 air density '[kW']
SG 5.0-145 (AM+1, 5.2MW) AT 
90M],MATCH(TBL_CalcDarwin[[#This Row],[Darwin Temp.
°C]],Curva_Temp[Temp]))</f>
        <v>#REF!</v>
      </c>
      <c r="S29" s="39" t="e" cm="1">
        <f t="array" ref="S29">INDEX(Curva_Temp[Temp],MATCH(TBL_CalcDarwin[[#This Row],[Darwin Temp.
°C]],Curva_Temp[Temp])+1)</f>
        <v>#REF!</v>
      </c>
      <c r="T29" s="39" t="e" cm="1">
        <f t="array" ref="T29">INDEX(Curva_Temp[Warranted Power Curve for 
1.194Kg/m3 air density '[kW']
SG 5.0-145 (AM+1, 5.2MW) AT 
90M],MATCH(TBL_CalcDarwin[[#This Row],[Darwin Temp.
°C]],Curva_Temp[Temp])+1)</f>
        <v>#REF!</v>
      </c>
      <c r="U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9" s="39" t="e">
        <f>INDEX(Curva_Temp[Temp],MATCH(TBL_CalcDarwin[[#This Row],[Darwin Temp.
°C]],Curva_Temp[Temp]))</f>
        <v>#REF!</v>
      </c>
      <c r="Z29" s="39" t="e">
        <f>INDEX(Curva_Temp[Warranted Power Curve for 
1.194Kg/m3 air density '[kW']
SG 5.0-145 (AM 0, 5.0MW) AT 
90M],MATCH(TBL_CalcDarwin[[#This Row],[Darwin Temp.
°C]],Curva_Temp[Temp]))</f>
        <v>#REF!</v>
      </c>
      <c r="AA29" s="39" t="e" cm="1">
        <f t="array" ref="AA29">INDEX(Curva_Temp[Temp],MATCH(TBL_CalcDarwin[[#This Row],[Darwin Temp.
°C]],Curva_Temp[Temp])+1)</f>
        <v>#REF!</v>
      </c>
      <c r="AB29" s="39" t="e" cm="1">
        <f t="array" ref="AB29">INDEX(Curva_Temp[Warranted Power Curve for 
1.194Kg/m3 air density '[kW']
SG 5.0-145 (AM 0, 5.0MW) AT 
90M],MATCH(TBL_CalcDarwin[[#This Row],[Darwin Temp.
°C]],Curva_Temp[Temp])+1)</f>
        <v>#REF!</v>
      </c>
      <c r="AC29" s="43" t="e">
        <f>HLOOKUP(TBL_CalcDarwin[[#This Row],[Fecha]],#REF!,2,FALSE)</f>
        <v>#REF!</v>
      </c>
      <c r="AD29" s="43" t="e">
        <f>HLOOKUP(TBL_CalcDarwin[[#This Row],[Fecha]],#REF!,3,FALSE)</f>
        <v>#REF!</v>
      </c>
      <c r="AE29" s="43" t="e">
        <f>HLOOKUP(TBL_CalcDarwin[[#This Row],[Fecha]],#REF!,4,FALSE)</f>
        <v>#REF!</v>
      </c>
      <c r="AF29" s="43" t="e">
        <f>HLOOKUP(TBL_CalcDarwin[[#This Row],[Fecha]],#REF!,5,FALSE)</f>
        <v>#REF!</v>
      </c>
      <c r="AG29" s="43" t="e">
        <f>HLOOKUP(TBL_CalcDarwin[[#This Row],[Fecha]],#REF!,6,FALSE)</f>
        <v>#REF!</v>
      </c>
      <c r="AH29" s="43" t="e">
        <f>HLOOKUP(TBL_CalcDarwin[[#This Row],[Fecha]],#REF!,7,FALSE)</f>
        <v>#REF!</v>
      </c>
      <c r="AI29" s="44" t="e">
        <f>HLOOKUP(TBL_CalcDarwin[[#This Row],[Fecha]],#REF!,8,FALSE)</f>
        <v>#REF!</v>
      </c>
      <c r="AJ29" s="44" t="e">
        <f>HLOOKUP(TBL_CalcDarwin[[#This Row],[Fecha]],#REF!,9,FALSE)</f>
        <v>#REF!</v>
      </c>
      <c r="AK29" s="44" t="e">
        <f>HLOOKUP(TBL_CalcDarwin[[#This Row],[Fecha]],#REF!,10,FALSE)</f>
        <v>#REF!</v>
      </c>
      <c r="AL29" s="44" t="e">
        <f>HLOOKUP(TBL_CalcDarwin[[#This Row],[Fecha]],#REF!,11,FALSE)</f>
        <v>#REF!</v>
      </c>
      <c r="AM29" s="44" t="e">
        <f>HLOOKUP(TBL_CalcDarwin[[#This Row],[Fecha]],#REF!,12,FALSE)</f>
        <v>#REF!</v>
      </c>
      <c r="AN29" s="44" t="e">
        <f>HLOOKUP(TBL_CalcDarwin[[#This Row],[Fecha]],#REF!,13,FALSE)</f>
        <v>#REF!</v>
      </c>
      <c r="AO29" s="35" t="e">
        <f>TBL_CalcDarwin[[#This Row],[Lomitas - Barra A - 5.2 - Cerro]]+TBL_CalcDarwin[[#This Row],[Lomitas - Barra A - 5.2 - Medio]]+TBL_CalcDarwin[[#This Row],[Lomitas - Barra A - 5.2 - Mar]]</f>
        <v>#REF!</v>
      </c>
      <c r="AP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9" s="35" t="e">
        <f>TBL_CalcDarwin[[#This Row],[Expansión - Barra A - 5.2 - Cerro]]+TBL_CalcDarwin[[#This Row],[Expansión - Barra A - 5.2 - Medio]]+TBL_CalcDarwin[[#This Row],[Expansión - Barra A - 5.2 - Mar]]</f>
        <v>#REF!</v>
      </c>
      <c r="AT29" s="35" t="e">
        <f>TBL_CalcDarwin[[#This Row],[Expansión - Barra B - 5.2 - Cerro]]</f>
        <v>#REF!</v>
      </c>
      <c r="AU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9" s="29" t="e">
        <f>TBL_CalcDarwin[[#This Row],[Expansión - Barra B - 5.2 - Cerro]]*TBL_CalcDarwin[[#This Row],[AEG 5.2 MW Cerro]]</f>
        <v>#REF!</v>
      </c>
      <c r="AZ29" s="18"/>
      <c r="BA29" s="18"/>
      <c r="BB29" s="18"/>
      <c r="BC29" s="18"/>
      <c r="BD29" s="18"/>
      <c r="BE29" s="18"/>
      <c r="BF29" s="18"/>
    </row>
    <row r="30" spans="2:58" ht="12" x14ac:dyDescent="0.3">
      <c r="B30" s="51" t="e">
        <f t="shared" si="0"/>
        <v>#REF!</v>
      </c>
      <c r="C30" s="17" t="e">
        <f t="shared" ref="C30:C46" si="3">C29+TIME(1,0,0)</f>
        <v>#REF!</v>
      </c>
      <c r="D30" s="34" t="e">
        <f>TBL_CalcDarwin[[#This Row],[Darwin PLOM
MW]]+TBL_CalcDarwin[[#This Row],[Darwin PLOME
MW]]</f>
        <v>#REF!</v>
      </c>
      <c r="E30" s="34" t="e">
        <f>TBL_CalcDarwin[[#This Row],[PLOM MW TOTAL BARRA A]]+TBL_CalcDarwin[[#This Row],[PLOM MW TOTAL BARRA B]]</f>
        <v>#REF!</v>
      </c>
      <c r="F30" s="34" t="e">
        <f>TBL_CalcDarwin[[#This Row],[PLOME MW TOTAL BARRA A]]+TBL_CalcDarwin[[#This Row],[PLOME MW TOTAL BARRA B]]</f>
        <v>#REF!</v>
      </c>
      <c r="G30" s="46" t="e">
        <f>#REF!</f>
        <v>#REF!</v>
      </c>
      <c r="H30" s="46" t="e">
        <f>#REF!</f>
        <v>#REF!</v>
      </c>
      <c r="I30" s="47" t="e">
        <f>#REF!</f>
        <v>#REF!</v>
      </c>
      <c r="J30" s="45" t="e">
        <f>CEILING(#REF!*TBL_CalcDarwin[[#This Row],[Darwin Gusts
m/s]],0.5)</f>
        <v>#REF!</v>
      </c>
      <c r="K30" s="45" t="e">
        <f>CEILING(#REF!*TBL_CalcDarwin[[#This Row],[Darwin Gusts
m/s]],0.5)</f>
        <v>#REF!</v>
      </c>
      <c r="L30" s="45" t="e">
        <f>CEILING(TBL_CalcDarwin[[#This Row],[Darwin Gusts
m/s]],0.5)</f>
        <v>#REF!</v>
      </c>
      <c r="M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0" s="39" t="e">
        <f>INDEX(Curva_Temp[Temp],MATCH(TBL_CalcDarwin[[#This Row],[Darwin Temp.
°C]],Curva_Temp[Temp]))</f>
        <v>#REF!</v>
      </c>
      <c r="R30" s="39" t="e">
        <f>INDEX(Curva_Temp[Warranted Power Curve for 
1.194Kg/m3 air density '[kW']
SG 5.0-145 (AM+1, 5.2MW) AT 
90M],MATCH(TBL_CalcDarwin[[#This Row],[Darwin Temp.
°C]],Curva_Temp[Temp]))</f>
        <v>#REF!</v>
      </c>
      <c r="S30" s="39" t="e" cm="1">
        <f t="array" ref="S30">INDEX(Curva_Temp[Temp],MATCH(TBL_CalcDarwin[[#This Row],[Darwin Temp.
°C]],Curva_Temp[Temp])+1)</f>
        <v>#REF!</v>
      </c>
      <c r="T30" s="39" t="e" cm="1">
        <f t="array" ref="T30">INDEX(Curva_Temp[Warranted Power Curve for 
1.194Kg/m3 air density '[kW']
SG 5.0-145 (AM+1, 5.2MW) AT 
90M],MATCH(TBL_CalcDarwin[[#This Row],[Darwin Temp.
°C]],Curva_Temp[Temp])+1)</f>
        <v>#REF!</v>
      </c>
      <c r="U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0" s="39" t="e">
        <f>INDEX(Curva_Temp[Temp],MATCH(TBL_CalcDarwin[[#This Row],[Darwin Temp.
°C]],Curva_Temp[Temp]))</f>
        <v>#REF!</v>
      </c>
      <c r="Z30" s="39" t="e">
        <f>INDEX(Curva_Temp[Warranted Power Curve for 
1.194Kg/m3 air density '[kW']
SG 5.0-145 (AM 0, 5.0MW) AT 
90M],MATCH(TBL_CalcDarwin[[#This Row],[Darwin Temp.
°C]],Curva_Temp[Temp]))</f>
        <v>#REF!</v>
      </c>
      <c r="AA30" s="39" t="e" cm="1">
        <f t="array" ref="AA30">INDEX(Curva_Temp[Temp],MATCH(TBL_CalcDarwin[[#This Row],[Darwin Temp.
°C]],Curva_Temp[Temp])+1)</f>
        <v>#REF!</v>
      </c>
      <c r="AB30" s="39" t="e" cm="1">
        <f t="array" ref="AB30">INDEX(Curva_Temp[Warranted Power Curve for 
1.194Kg/m3 air density '[kW']
SG 5.0-145 (AM 0, 5.0MW) AT 
90M],MATCH(TBL_CalcDarwin[[#This Row],[Darwin Temp.
°C]],Curva_Temp[Temp])+1)</f>
        <v>#REF!</v>
      </c>
      <c r="AC30" s="43" t="e">
        <f>HLOOKUP(TBL_CalcDarwin[[#This Row],[Fecha]],#REF!,2,FALSE)</f>
        <v>#REF!</v>
      </c>
      <c r="AD30" s="43" t="e">
        <f>HLOOKUP(TBL_CalcDarwin[[#This Row],[Fecha]],#REF!,3,FALSE)</f>
        <v>#REF!</v>
      </c>
      <c r="AE30" s="43" t="e">
        <f>HLOOKUP(TBL_CalcDarwin[[#This Row],[Fecha]],#REF!,4,FALSE)</f>
        <v>#REF!</v>
      </c>
      <c r="AF30" s="43" t="e">
        <f>HLOOKUP(TBL_CalcDarwin[[#This Row],[Fecha]],#REF!,5,FALSE)</f>
        <v>#REF!</v>
      </c>
      <c r="AG30" s="43" t="e">
        <f>HLOOKUP(TBL_CalcDarwin[[#This Row],[Fecha]],#REF!,6,FALSE)</f>
        <v>#REF!</v>
      </c>
      <c r="AH30" s="43" t="e">
        <f>HLOOKUP(TBL_CalcDarwin[[#This Row],[Fecha]],#REF!,7,FALSE)</f>
        <v>#REF!</v>
      </c>
      <c r="AI30" s="44" t="e">
        <f>HLOOKUP(TBL_CalcDarwin[[#This Row],[Fecha]],#REF!,8,FALSE)</f>
        <v>#REF!</v>
      </c>
      <c r="AJ30" s="44" t="e">
        <f>HLOOKUP(TBL_CalcDarwin[[#This Row],[Fecha]],#REF!,9,FALSE)</f>
        <v>#REF!</v>
      </c>
      <c r="AK30" s="44" t="e">
        <f>HLOOKUP(TBL_CalcDarwin[[#This Row],[Fecha]],#REF!,10,FALSE)</f>
        <v>#REF!</v>
      </c>
      <c r="AL30" s="44" t="e">
        <f>HLOOKUP(TBL_CalcDarwin[[#This Row],[Fecha]],#REF!,11,FALSE)</f>
        <v>#REF!</v>
      </c>
      <c r="AM30" s="44" t="e">
        <f>HLOOKUP(TBL_CalcDarwin[[#This Row],[Fecha]],#REF!,12,FALSE)</f>
        <v>#REF!</v>
      </c>
      <c r="AN30" s="44" t="e">
        <f>HLOOKUP(TBL_CalcDarwin[[#This Row],[Fecha]],#REF!,13,FALSE)</f>
        <v>#REF!</v>
      </c>
      <c r="AO30" s="35" t="e">
        <f>TBL_CalcDarwin[[#This Row],[Lomitas - Barra A - 5.2 - Cerro]]+TBL_CalcDarwin[[#This Row],[Lomitas - Barra A - 5.2 - Medio]]+TBL_CalcDarwin[[#This Row],[Lomitas - Barra A - 5.2 - Mar]]</f>
        <v>#REF!</v>
      </c>
      <c r="AP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0" s="35" t="e">
        <f>TBL_CalcDarwin[[#This Row],[Expansión - Barra A - 5.2 - Cerro]]+TBL_CalcDarwin[[#This Row],[Expansión - Barra A - 5.2 - Medio]]+TBL_CalcDarwin[[#This Row],[Expansión - Barra A - 5.2 - Mar]]</f>
        <v>#REF!</v>
      </c>
      <c r="AT30" s="35" t="e">
        <f>TBL_CalcDarwin[[#This Row],[Expansión - Barra B - 5.2 - Cerro]]</f>
        <v>#REF!</v>
      </c>
      <c r="AU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0" s="29" t="e">
        <f>TBL_CalcDarwin[[#This Row],[Expansión - Barra B - 5.2 - Cerro]]*TBL_CalcDarwin[[#This Row],[AEG 5.2 MW Cerro]]</f>
        <v>#REF!</v>
      </c>
      <c r="AZ30" s="18"/>
      <c r="BA30" s="18"/>
      <c r="BB30" s="18"/>
      <c r="BC30" s="18"/>
      <c r="BD30" s="18"/>
      <c r="BE30" s="18"/>
      <c r="BF30" s="18"/>
    </row>
    <row r="31" spans="2:58" ht="12" x14ac:dyDescent="0.3">
      <c r="B31" s="51" t="e">
        <f t="shared" si="0"/>
        <v>#REF!</v>
      </c>
      <c r="C31" s="17" t="e">
        <f t="shared" si="3"/>
        <v>#REF!</v>
      </c>
      <c r="D31" s="34" t="e">
        <f>TBL_CalcDarwin[[#This Row],[Darwin PLOM
MW]]+TBL_CalcDarwin[[#This Row],[Darwin PLOME
MW]]</f>
        <v>#REF!</v>
      </c>
      <c r="E31" s="34" t="e">
        <f>TBL_CalcDarwin[[#This Row],[PLOM MW TOTAL BARRA A]]+TBL_CalcDarwin[[#This Row],[PLOM MW TOTAL BARRA B]]</f>
        <v>#REF!</v>
      </c>
      <c r="F31" s="34" t="e">
        <f>TBL_CalcDarwin[[#This Row],[PLOME MW TOTAL BARRA A]]+TBL_CalcDarwin[[#This Row],[PLOME MW TOTAL BARRA B]]</f>
        <v>#REF!</v>
      </c>
      <c r="G31" s="46" t="e">
        <f>#REF!</f>
        <v>#REF!</v>
      </c>
      <c r="H31" s="46" t="e">
        <f>#REF!</f>
        <v>#REF!</v>
      </c>
      <c r="I31" s="47" t="e">
        <f>#REF!</f>
        <v>#REF!</v>
      </c>
      <c r="J31" s="45" t="e">
        <f>CEILING(#REF!*TBL_CalcDarwin[[#This Row],[Darwin Gusts
m/s]],0.5)</f>
        <v>#REF!</v>
      </c>
      <c r="K31" s="45" t="e">
        <f>CEILING(#REF!*TBL_CalcDarwin[[#This Row],[Darwin Gusts
m/s]],0.5)</f>
        <v>#REF!</v>
      </c>
      <c r="L31" s="45" t="e">
        <f>CEILING(TBL_CalcDarwin[[#This Row],[Darwin Gusts
m/s]],0.5)</f>
        <v>#REF!</v>
      </c>
      <c r="M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1" s="39" t="e">
        <f>INDEX(Curva_Temp[Temp],MATCH(TBL_CalcDarwin[[#This Row],[Darwin Temp.
°C]],Curva_Temp[Temp]))</f>
        <v>#REF!</v>
      </c>
      <c r="R31" s="39" t="e">
        <f>INDEX(Curva_Temp[Warranted Power Curve for 
1.194Kg/m3 air density '[kW']
SG 5.0-145 (AM+1, 5.2MW) AT 
90M],MATCH(TBL_CalcDarwin[[#This Row],[Darwin Temp.
°C]],Curva_Temp[Temp]))</f>
        <v>#REF!</v>
      </c>
      <c r="S31" s="39" t="e" cm="1">
        <f t="array" ref="S31">INDEX(Curva_Temp[Temp],MATCH(TBL_CalcDarwin[[#This Row],[Darwin Temp.
°C]],Curva_Temp[Temp])+1)</f>
        <v>#REF!</v>
      </c>
      <c r="T31" s="39" t="e" cm="1">
        <f t="array" ref="T31">INDEX(Curva_Temp[Warranted Power Curve for 
1.194Kg/m3 air density '[kW']
SG 5.0-145 (AM+1, 5.2MW) AT 
90M],MATCH(TBL_CalcDarwin[[#This Row],[Darwin Temp.
°C]],Curva_Temp[Temp])+1)</f>
        <v>#REF!</v>
      </c>
      <c r="U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1" s="39" t="e">
        <f>INDEX(Curva_Temp[Temp],MATCH(TBL_CalcDarwin[[#This Row],[Darwin Temp.
°C]],Curva_Temp[Temp]))</f>
        <v>#REF!</v>
      </c>
      <c r="Z31" s="39" t="e">
        <f>INDEX(Curva_Temp[Warranted Power Curve for 
1.194Kg/m3 air density '[kW']
SG 5.0-145 (AM 0, 5.0MW) AT 
90M],MATCH(TBL_CalcDarwin[[#This Row],[Darwin Temp.
°C]],Curva_Temp[Temp]))</f>
        <v>#REF!</v>
      </c>
      <c r="AA31" s="39" t="e" cm="1">
        <f t="array" ref="AA31">INDEX(Curva_Temp[Temp],MATCH(TBL_CalcDarwin[[#This Row],[Darwin Temp.
°C]],Curva_Temp[Temp])+1)</f>
        <v>#REF!</v>
      </c>
      <c r="AB31" s="39" t="e" cm="1">
        <f t="array" ref="AB31">INDEX(Curva_Temp[Warranted Power Curve for 
1.194Kg/m3 air density '[kW']
SG 5.0-145 (AM 0, 5.0MW) AT 
90M],MATCH(TBL_CalcDarwin[[#This Row],[Darwin Temp.
°C]],Curva_Temp[Temp])+1)</f>
        <v>#REF!</v>
      </c>
      <c r="AC31" s="43" t="e">
        <f>HLOOKUP(TBL_CalcDarwin[[#This Row],[Fecha]],#REF!,2,FALSE)</f>
        <v>#REF!</v>
      </c>
      <c r="AD31" s="43" t="e">
        <f>HLOOKUP(TBL_CalcDarwin[[#This Row],[Fecha]],#REF!,3,FALSE)</f>
        <v>#REF!</v>
      </c>
      <c r="AE31" s="43" t="e">
        <f>HLOOKUP(TBL_CalcDarwin[[#This Row],[Fecha]],#REF!,4,FALSE)</f>
        <v>#REF!</v>
      </c>
      <c r="AF31" s="43" t="e">
        <f>HLOOKUP(TBL_CalcDarwin[[#This Row],[Fecha]],#REF!,5,FALSE)</f>
        <v>#REF!</v>
      </c>
      <c r="AG31" s="43" t="e">
        <f>HLOOKUP(TBL_CalcDarwin[[#This Row],[Fecha]],#REF!,6,FALSE)</f>
        <v>#REF!</v>
      </c>
      <c r="AH31" s="43" t="e">
        <f>HLOOKUP(TBL_CalcDarwin[[#This Row],[Fecha]],#REF!,7,FALSE)</f>
        <v>#REF!</v>
      </c>
      <c r="AI31" s="44" t="e">
        <f>HLOOKUP(TBL_CalcDarwin[[#This Row],[Fecha]],#REF!,8,FALSE)</f>
        <v>#REF!</v>
      </c>
      <c r="AJ31" s="44" t="e">
        <f>HLOOKUP(TBL_CalcDarwin[[#This Row],[Fecha]],#REF!,9,FALSE)</f>
        <v>#REF!</v>
      </c>
      <c r="AK31" s="44" t="e">
        <f>HLOOKUP(TBL_CalcDarwin[[#This Row],[Fecha]],#REF!,10,FALSE)</f>
        <v>#REF!</v>
      </c>
      <c r="AL31" s="44" t="e">
        <f>HLOOKUP(TBL_CalcDarwin[[#This Row],[Fecha]],#REF!,11,FALSE)</f>
        <v>#REF!</v>
      </c>
      <c r="AM31" s="44" t="e">
        <f>HLOOKUP(TBL_CalcDarwin[[#This Row],[Fecha]],#REF!,12,FALSE)</f>
        <v>#REF!</v>
      </c>
      <c r="AN31" s="44" t="e">
        <f>HLOOKUP(TBL_CalcDarwin[[#This Row],[Fecha]],#REF!,13,FALSE)</f>
        <v>#REF!</v>
      </c>
      <c r="AO31" s="35" t="e">
        <f>TBL_CalcDarwin[[#This Row],[Lomitas - Barra A - 5.2 - Cerro]]+TBL_CalcDarwin[[#This Row],[Lomitas - Barra A - 5.2 - Medio]]+TBL_CalcDarwin[[#This Row],[Lomitas - Barra A - 5.2 - Mar]]</f>
        <v>#REF!</v>
      </c>
      <c r="AP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1" s="35" t="e">
        <f>TBL_CalcDarwin[[#This Row],[Expansión - Barra A - 5.2 - Cerro]]+TBL_CalcDarwin[[#This Row],[Expansión - Barra A - 5.2 - Medio]]+TBL_CalcDarwin[[#This Row],[Expansión - Barra A - 5.2 - Mar]]</f>
        <v>#REF!</v>
      </c>
      <c r="AT31" s="35" t="e">
        <f>TBL_CalcDarwin[[#This Row],[Expansión - Barra B - 5.2 - Cerro]]</f>
        <v>#REF!</v>
      </c>
      <c r="AU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1" s="29" t="e">
        <f>TBL_CalcDarwin[[#This Row],[Expansión - Barra B - 5.2 - Cerro]]*TBL_CalcDarwin[[#This Row],[AEG 5.2 MW Cerro]]</f>
        <v>#REF!</v>
      </c>
      <c r="AZ31" s="18"/>
      <c r="BA31" s="18"/>
      <c r="BB31" s="18"/>
      <c r="BC31" s="18"/>
      <c r="BD31" s="18"/>
      <c r="BE31" s="18"/>
      <c r="BF31" s="18"/>
    </row>
    <row r="32" spans="2:58" ht="12" x14ac:dyDescent="0.3">
      <c r="B32" s="51" t="e">
        <f t="shared" si="0"/>
        <v>#REF!</v>
      </c>
      <c r="C32" s="17" t="e">
        <f t="shared" si="3"/>
        <v>#REF!</v>
      </c>
      <c r="D32" s="34" t="e">
        <f>TBL_CalcDarwin[[#This Row],[Darwin PLOM
MW]]+TBL_CalcDarwin[[#This Row],[Darwin PLOME
MW]]</f>
        <v>#REF!</v>
      </c>
      <c r="E32" s="34" t="e">
        <f>TBL_CalcDarwin[[#This Row],[PLOM MW TOTAL BARRA A]]+TBL_CalcDarwin[[#This Row],[PLOM MW TOTAL BARRA B]]</f>
        <v>#REF!</v>
      </c>
      <c r="F32" s="34" t="e">
        <f>TBL_CalcDarwin[[#This Row],[PLOME MW TOTAL BARRA A]]+TBL_CalcDarwin[[#This Row],[PLOME MW TOTAL BARRA B]]</f>
        <v>#REF!</v>
      </c>
      <c r="G32" s="46" t="e">
        <f>#REF!</f>
        <v>#REF!</v>
      </c>
      <c r="H32" s="46" t="e">
        <f>#REF!</f>
        <v>#REF!</v>
      </c>
      <c r="I32" s="47" t="e">
        <f>#REF!</f>
        <v>#REF!</v>
      </c>
      <c r="J32" s="45" t="e">
        <f>CEILING(#REF!*TBL_CalcDarwin[[#This Row],[Darwin Gusts
m/s]],0.5)</f>
        <v>#REF!</v>
      </c>
      <c r="K32" s="45" t="e">
        <f>CEILING(#REF!*TBL_CalcDarwin[[#This Row],[Darwin Gusts
m/s]],0.5)</f>
        <v>#REF!</v>
      </c>
      <c r="L32" s="45" t="e">
        <f>CEILING(TBL_CalcDarwin[[#This Row],[Darwin Gusts
m/s]],0.5)</f>
        <v>#REF!</v>
      </c>
      <c r="M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2" s="39" t="e">
        <f>INDEX(Curva_Temp[Temp],MATCH(TBL_CalcDarwin[[#This Row],[Darwin Temp.
°C]],Curva_Temp[Temp]))</f>
        <v>#REF!</v>
      </c>
      <c r="R32" s="39" t="e">
        <f>INDEX(Curva_Temp[Warranted Power Curve for 
1.194Kg/m3 air density '[kW']
SG 5.0-145 (AM+1, 5.2MW) AT 
90M],MATCH(TBL_CalcDarwin[[#This Row],[Darwin Temp.
°C]],Curva_Temp[Temp]))</f>
        <v>#REF!</v>
      </c>
      <c r="S32" s="39" t="e" cm="1">
        <f t="array" ref="S32">INDEX(Curva_Temp[Temp],MATCH(TBL_CalcDarwin[[#This Row],[Darwin Temp.
°C]],Curva_Temp[Temp])+1)</f>
        <v>#REF!</v>
      </c>
      <c r="T32" s="39" t="e" cm="1">
        <f t="array" ref="T32">INDEX(Curva_Temp[Warranted Power Curve for 
1.194Kg/m3 air density '[kW']
SG 5.0-145 (AM+1, 5.2MW) AT 
90M],MATCH(TBL_CalcDarwin[[#This Row],[Darwin Temp.
°C]],Curva_Temp[Temp])+1)</f>
        <v>#REF!</v>
      </c>
      <c r="U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2" s="39" t="e">
        <f>INDEX(Curva_Temp[Temp],MATCH(TBL_CalcDarwin[[#This Row],[Darwin Temp.
°C]],Curva_Temp[Temp]))</f>
        <v>#REF!</v>
      </c>
      <c r="Z32" s="39" t="e">
        <f>INDEX(Curva_Temp[Warranted Power Curve for 
1.194Kg/m3 air density '[kW']
SG 5.0-145 (AM 0, 5.0MW) AT 
90M],MATCH(TBL_CalcDarwin[[#This Row],[Darwin Temp.
°C]],Curva_Temp[Temp]))</f>
        <v>#REF!</v>
      </c>
      <c r="AA32" s="39" t="e" cm="1">
        <f t="array" ref="AA32">INDEX(Curva_Temp[Temp],MATCH(TBL_CalcDarwin[[#This Row],[Darwin Temp.
°C]],Curva_Temp[Temp])+1)</f>
        <v>#REF!</v>
      </c>
      <c r="AB32" s="39" t="e" cm="1">
        <f t="array" ref="AB32">INDEX(Curva_Temp[Warranted Power Curve for 
1.194Kg/m3 air density '[kW']
SG 5.0-145 (AM 0, 5.0MW) AT 
90M],MATCH(TBL_CalcDarwin[[#This Row],[Darwin Temp.
°C]],Curva_Temp[Temp])+1)</f>
        <v>#REF!</v>
      </c>
      <c r="AC32" s="43" t="e">
        <f>HLOOKUP(TBL_CalcDarwin[[#This Row],[Fecha]],#REF!,2,FALSE)</f>
        <v>#REF!</v>
      </c>
      <c r="AD32" s="43" t="e">
        <f>HLOOKUP(TBL_CalcDarwin[[#This Row],[Fecha]],#REF!,3,FALSE)</f>
        <v>#REF!</v>
      </c>
      <c r="AE32" s="43" t="e">
        <f>HLOOKUP(TBL_CalcDarwin[[#This Row],[Fecha]],#REF!,4,FALSE)</f>
        <v>#REF!</v>
      </c>
      <c r="AF32" s="43" t="e">
        <f>HLOOKUP(TBL_CalcDarwin[[#This Row],[Fecha]],#REF!,5,FALSE)</f>
        <v>#REF!</v>
      </c>
      <c r="AG32" s="43" t="e">
        <f>HLOOKUP(TBL_CalcDarwin[[#This Row],[Fecha]],#REF!,6,FALSE)</f>
        <v>#REF!</v>
      </c>
      <c r="AH32" s="43" t="e">
        <f>HLOOKUP(TBL_CalcDarwin[[#This Row],[Fecha]],#REF!,7,FALSE)</f>
        <v>#REF!</v>
      </c>
      <c r="AI32" s="44" t="e">
        <f>HLOOKUP(TBL_CalcDarwin[[#This Row],[Fecha]],#REF!,8,FALSE)</f>
        <v>#REF!</v>
      </c>
      <c r="AJ32" s="44" t="e">
        <f>HLOOKUP(TBL_CalcDarwin[[#This Row],[Fecha]],#REF!,9,FALSE)</f>
        <v>#REF!</v>
      </c>
      <c r="AK32" s="44" t="e">
        <f>HLOOKUP(TBL_CalcDarwin[[#This Row],[Fecha]],#REF!,10,FALSE)</f>
        <v>#REF!</v>
      </c>
      <c r="AL32" s="44" t="e">
        <f>HLOOKUP(TBL_CalcDarwin[[#This Row],[Fecha]],#REF!,11,FALSE)</f>
        <v>#REF!</v>
      </c>
      <c r="AM32" s="44" t="e">
        <f>HLOOKUP(TBL_CalcDarwin[[#This Row],[Fecha]],#REF!,12,FALSE)</f>
        <v>#REF!</v>
      </c>
      <c r="AN32" s="44" t="e">
        <f>HLOOKUP(TBL_CalcDarwin[[#This Row],[Fecha]],#REF!,13,FALSE)</f>
        <v>#REF!</v>
      </c>
      <c r="AO32" s="35" t="e">
        <f>TBL_CalcDarwin[[#This Row],[Lomitas - Barra A - 5.2 - Cerro]]+TBL_CalcDarwin[[#This Row],[Lomitas - Barra A - 5.2 - Medio]]+TBL_CalcDarwin[[#This Row],[Lomitas - Barra A - 5.2 - Mar]]</f>
        <v>#REF!</v>
      </c>
      <c r="AP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2" s="35" t="e">
        <f>TBL_CalcDarwin[[#This Row],[Expansión - Barra A - 5.2 - Cerro]]+TBL_CalcDarwin[[#This Row],[Expansión - Barra A - 5.2 - Medio]]+TBL_CalcDarwin[[#This Row],[Expansión - Barra A - 5.2 - Mar]]</f>
        <v>#REF!</v>
      </c>
      <c r="AT32" s="35" t="e">
        <f>TBL_CalcDarwin[[#This Row],[Expansión - Barra B - 5.2 - Cerro]]</f>
        <v>#REF!</v>
      </c>
      <c r="AU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2" s="29" t="e">
        <f>TBL_CalcDarwin[[#This Row],[Expansión - Barra B - 5.2 - Cerro]]*TBL_CalcDarwin[[#This Row],[AEG 5.2 MW Cerro]]</f>
        <v>#REF!</v>
      </c>
      <c r="AZ32" s="18"/>
      <c r="BA32" s="18"/>
      <c r="BB32" s="18"/>
      <c r="BC32" s="18"/>
      <c r="BD32" s="18"/>
      <c r="BE32" s="18"/>
      <c r="BF32" s="18"/>
    </row>
    <row r="33" spans="2:80" ht="12" x14ac:dyDescent="0.3">
      <c r="B33" s="51" t="e">
        <f t="shared" si="0"/>
        <v>#REF!</v>
      </c>
      <c r="C33" s="17" t="e">
        <f t="shared" si="3"/>
        <v>#REF!</v>
      </c>
      <c r="D33" s="34" t="e">
        <f>TBL_CalcDarwin[[#This Row],[Darwin PLOM
MW]]+TBL_CalcDarwin[[#This Row],[Darwin PLOME
MW]]</f>
        <v>#REF!</v>
      </c>
      <c r="E33" s="34" t="e">
        <f>TBL_CalcDarwin[[#This Row],[PLOM MW TOTAL BARRA A]]+TBL_CalcDarwin[[#This Row],[PLOM MW TOTAL BARRA B]]</f>
        <v>#REF!</v>
      </c>
      <c r="F33" s="34" t="e">
        <f>TBL_CalcDarwin[[#This Row],[PLOME MW TOTAL BARRA A]]+TBL_CalcDarwin[[#This Row],[PLOME MW TOTAL BARRA B]]</f>
        <v>#REF!</v>
      </c>
      <c r="G33" s="46" t="e">
        <f>#REF!</f>
        <v>#REF!</v>
      </c>
      <c r="H33" s="46" t="e">
        <f>#REF!</f>
        <v>#REF!</v>
      </c>
      <c r="I33" s="47" t="e">
        <f>#REF!</f>
        <v>#REF!</v>
      </c>
      <c r="J33" s="45" t="e">
        <f>CEILING(#REF!*TBL_CalcDarwin[[#This Row],[Darwin Gusts
m/s]],0.5)</f>
        <v>#REF!</v>
      </c>
      <c r="K33" s="45" t="e">
        <f>CEILING(#REF!*TBL_CalcDarwin[[#This Row],[Darwin Gusts
m/s]],0.5)</f>
        <v>#REF!</v>
      </c>
      <c r="L33" s="45" t="e">
        <f>CEILING(TBL_CalcDarwin[[#This Row],[Darwin Gusts
m/s]],0.5)</f>
        <v>#REF!</v>
      </c>
      <c r="M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3" s="39" t="e">
        <f>INDEX(Curva_Temp[Temp],MATCH(TBL_CalcDarwin[[#This Row],[Darwin Temp.
°C]],Curva_Temp[Temp]))</f>
        <v>#REF!</v>
      </c>
      <c r="R33" s="39" t="e">
        <f>INDEX(Curva_Temp[Warranted Power Curve for 
1.194Kg/m3 air density '[kW']
SG 5.0-145 (AM+1, 5.2MW) AT 
90M],MATCH(TBL_CalcDarwin[[#This Row],[Darwin Temp.
°C]],Curva_Temp[Temp]))</f>
        <v>#REF!</v>
      </c>
      <c r="S33" s="39" t="e" cm="1">
        <f t="array" ref="S33">INDEX(Curva_Temp[Temp],MATCH(TBL_CalcDarwin[[#This Row],[Darwin Temp.
°C]],Curva_Temp[Temp])+1)</f>
        <v>#REF!</v>
      </c>
      <c r="T33" s="39" t="e" cm="1">
        <f t="array" ref="T33">INDEX(Curva_Temp[Warranted Power Curve for 
1.194Kg/m3 air density '[kW']
SG 5.0-145 (AM+1, 5.2MW) AT 
90M],MATCH(TBL_CalcDarwin[[#This Row],[Darwin Temp.
°C]],Curva_Temp[Temp])+1)</f>
        <v>#REF!</v>
      </c>
      <c r="U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3" s="39" t="e">
        <f>INDEX(Curva_Temp[Temp],MATCH(TBL_CalcDarwin[[#This Row],[Darwin Temp.
°C]],Curva_Temp[Temp]))</f>
        <v>#REF!</v>
      </c>
      <c r="Z33" s="39" t="e">
        <f>INDEX(Curva_Temp[Warranted Power Curve for 
1.194Kg/m3 air density '[kW']
SG 5.0-145 (AM 0, 5.0MW) AT 
90M],MATCH(TBL_CalcDarwin[[#This Row],[Darwin Temp.
°C]],Curva_Temp[Temp]))</f>
        <v>#REF!</v>
      </c>
      <c r="AA33" s="39" t="e" cm="1">
        <f t="array" ref="AA33">INDEX(Curva_Temp[Temp],MATCH(TBL_CalcDarwin[[#This Row],[Darwin Temp.
°C]],Curva_Temp[Temp])+1)</f>
        <v>#REF!</v>
      </c>
      <c r="AB33" s="39" t="e" cm="1">
        <f t="array" ref="AB33">INDEX(Curva_Temp[Warranted Power Curve for 
1.194Kg/m3 air density '[kW']
SG 5.0-145 (AM 0, 5.0MW) AT 
90M],MATCH(TBL_CalcDarwin[[#This Row],[Darwin Temp.
°C]],Curva_Temp[Temp])+1)</f>
        <v>#REF!</v>
      </c>
      <c r="AC33" s="43" t="e">
        <f>HLOOKUP(TBL_CalcDarwin[[#This Row],[Fecha]],#REF!,2,FALSE)</f>
        <v>#REF!</v>
      </c>
      <c r="AD33" s="43" t="e">
        <f>HLOOKUP(TBL_CalcDarwin[[#This Row],[Fecha]],#REF!,3,FALSE)</f>
        <v>#REF!</v>
      </c>
      <c r="AE33" s="43" t="e">
        <f>HLOOKUP(TBL_CalcDarwin[[#This Row],[Fecha]],#REF!,4,FALSE)</f>
        <v>#REF!</v>
      </c>
      <c r="AF33" s="43" t="e">
        <f>HLOOKUP(TBL_CalcDarwin[[#This Row],[Fecha]],#REF!,5,FALSE)</f>
        <v>#REF!</v>
      </c>
      <c r="AG33" s="43" t="e">
        <f>HLOOKUP(TBL_CalcDarwin[[#This Row],[Fecha]],#REF!,6,FALSE)</f>
        <v>#REF!</v>
      </c>
      <c r="AH33" s="43" t="e">
        <f>HLOOKUP(TBL_CalcDarwin[[#This Row],[Fecha]],#REF!,7,FALSE)</f>
        <v>#REF!</v>
      </c>
      <c r="AI33" s="44" t="e">
        <f>HLOOKUP(TBL_CalcDarwin[[#This Row],[Fecha]],#REF!,8,FALSE)</f>
        <v>#REF!</v>
      </c>
      <c r="AJ33" s="44" t="e">
        <f>HLOOKUP(TBL_CalcDarwin[[#This Row],[Fecha]],#REF!,9,FALSE)</f>
        <v>#REF!</v>
      </c>
      <c r="AK33" s="44" t="e">
        <f>HLOOKUP(TBL_CalcDarwin[[#This Row],[Fecha]],#REF!,10,FALSE)</f>
        <v>#REF!</v>
      </c>
      <c r="AL33" s="44" t="e">
        <f>HLOOKUP(TBL_CalcDarwin[[#This Row],[Fecha]],#REF!,11,FALSE)</f>
        <v>#REF!</v>
      </c>
      <c r="AM33" s="44" t="e">
        <f>HLOOKUP(TBL_CalcDarwin[[#This Row],[Fecha]],#REF!,12,FALSE)</f>
        <v>#REF!</v>
      </c>
      <c r="AN33" s="44" t="e">
        <f>HLOOKUP(TBL_CalcDarwin[[#This Row],[Fecha]],#REF!,13,FALSE)</f>
        <v>#REF!</v>
      </c>
      <c r="AO33" s="35" t="e">
        <f>TBL_CalcDarwin[[#This Row],[Lomitas - Barra A - 5.2 - Cerro]]+TBL_CalcDarwin[[#This Row],[Lomitas - Barra A - 5.2 - Medio]]+TBL_CalcDarwin[[#This Row],[Lomitas - Barra A - 5.2 - Mar]]</f>
        <v>#REF!</v>
      </c>
      <c r="AP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3" s="35" t="e">
        <f>TBL_CalcDarwin[[#This Row],[Expansión - Barra A - 5.2 - Cerro]]+TBL_CalcDarwin[[#This Row],[Expansión - Barra A - 5.2 - Medio]]+TBL_CalcDarwin[[#This Row],[Expansión - Barra A - 5.2 - Mar]]</f>
        <v>#REF!</v>
      </c>
      <c r="AT33" s="35" t="e">
        <f>TBL_CalcDarwin[[#This Row],[Expansión - Barra B - 5.2 - Cerro]]</f>
        <v>#REF!</v>
      </c>
      <c r="AU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3" s="29" t="e">
        <f>TBL_CalcDarwin[[#This Row],[Expansión - Barra B - 5.2 - Cerro]]*TBL_CalcDarwin[[#This Row],[AEG 5.2 MW Cerro]]</f>
        <v>#REF!</v>
      </c>
      <c r="AZ33" s="18"/>
      <c r="BA33" s="18"/>
      <c r="BB33" s="18"/>
      <c r="BC33" s="18"/>
      <c r="BD33" s="18"/>
      <c r="BE33" s="18"/>
      <c r="BF33" s="18"/>
    </row>
    <row r="34" spans="2:80" ht="12" x14ac:dyDescent="0.3">
      <c r="B34" s="51" t="e">
        <f t="shared" si="0"/>
        <v>#REF!</v>
      </c>
      <c r="C34" s="17" t="e">
        <f t="shared" si="3"/>
        <v>#REF!</v>
      </c>
      <c r="D34" s="34" t="e">
        <f>TBL_CalcDarwin[[#This Row],[Darwin PLOM
MW]]+TBL_CalcDarwin[[#This Row],[Darwin PLOME
MW]]</f>
        <v>#REF!</v>
      </c>
      <c r="E34" s="34" t="e">
        <f>TBL_CalcDarwin[[#This Row],[PLOM MW TOTAL BARRA A]]+TBL_CalcDarwin[[#This Row],[PLOM MW TOTAL BARRA B]]</f>
        <v>#REF!</v>
      </c>
      <c r="F34" s="34" t="e">
        <f>TBL_CalcDarwin[[#This Row],[PLOME MW TOTAL BARRA A]]+TBL_CalcDarwin[[#This Row],[PLOME MW TOTAL BARRA B]]</f>
        <v>#REF!</v>
      </c>
      <c r="G34" s="46" t="e">
        <f>#REF!</f>
        <v>#REF!</v>
      </c>
      <c r="H34" s="46" t="e">
        <f>#REF!</f>
        <v>#REF!</v>
      </c>
      <c r="I34" s="47" t="e">
        <f>#REF!</f>
        <v>#REF!</v>
      </c>
      <c r="J34" s="45" t="e">
        <f>CEILING(#REF!*TBL_CalcDarwin[[#This Row],[Darwin Gusts
m/s]],0.5)</f>
        <v>#REF!</v>
      </c>
      <c r="K34" s="45" t="e">
        <f>CEILING(#REF!*TBL_CalcDarwin[[#This Row],[Darwin Gusts
m/s]],0.5)</f>
        <v>#REF!</v>
      </c>
      <c r="L34" s="45" t="e">
        <f>CEILING(TBL_CalcDarwin[[#This Row],[Darwin Gusts
m/s]],0.5)</f>
        <v>#REF!</v>
      </c>
      <c r="M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4" s="39" t="e">
        <f>INDEX(Curva_Temp[Temp],MATCH(TBL_CalcDarwin[[#This Row],[Darwin Temp.
°C]],Curva_Temp[Temp]))</f>
        <v>#REF!</v>
      </c>
      <c r="R34" s="39" t="e">
        <f>INDEX(Curva_Temp[Warranted Power Curve for 
1.194Kg/m3 air density '[kW']
SG 5.0-145 (AM+1, 5.2MW) AT 
90M],MATCH(TBL_CalcDarwin[[#This Row],[Darwin Temp.
°C]],Curva_Temp[Temp]))</f>
        <v>#REF!</v>
      </c>
      <c r="S34" s="39" t="e" cm="1">
        <f t="array" ref="S34">INDEX(Curva_Temp[Temp],MATCH(TBL_CalcDarwin[[#This Row],[Darwin Temp.
°C]],Curva_Temp[Temp])+1)</f>
        <v>#REF!</v>
      </c>
      <c r="T34" s="39" t="e" cm="1">
        <f t="array" ref="T34">INDEX(Curva_Temp[Warranted Power Curve for 
1.194Kg/m3 air density '[kW']
SG 5.0-145 (AM+1, 5.2MW) AT 
90M],MATCH(TBL_CalcDarwin[[#This Row],[Darwin Temp.
°C]],Curva_Temp[Temp])+1)</f>
        <v>#REF!</v>
      </c>
      <c r="U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4" s="39" t="e">
        <f>INDEX(Curva_Temp[Temp],MATCH(TBL_CalcDarwin[[#This Row],[Darwin Temp.
°C]],Curva_Temp[Temp]))</f>
        <v>#REF!</v>
      </c>
      <c r="Z34" s="39" t="e">
        <f>INDEX(Curva_Temp[Warranted Power Curve for 
1.194Kg/m3 air density '[kW']
SG 5.0-145 (AM 0, 5.0MW) AT 
90M],MATCH(TBL_CalcDarwin[[#This Row],[Darwin Temp.
°C]],Curva_Temp[Temp]))</f>
        <v>#REF!</v>
      </c>
      <c r="AA34" s="39" t="e" cm="1">
        <f t="array" ref="AA34">INDEX(Curva_Temp[Temp],MATCH(TBL_CalcDarwin[[#This Row],[Darwin Temp.
°C]],Curva_Temp[Temp])+1)</f>
        <v>#REF!</v>
      </c>
      <c r="AB34" s="39" t="e" cm="1">
        <f t="array" ref="AB34">INDEX(Curva_Temp[Warranted Power Curve for 
1.194Kg/m3 air density '[kW']
SG 5.0-145 (AM 0, 5.0MW) AT 
90M],MATCH(TBL_CalcDarwin[[#This Row],[Darwin Temp.
°C]],Curva_Temp[Temp])+1)</f>
        <v>#REF!</v>
      </c>
      <c r="AC34" s="43" t="e">
        <f>HLOOKUP(TBL_CalcDarwin[[#This Row],[Fecha]],#REF!,2,FALSE)</f>
        <v>#REF!</v>
      </c>
      <c r="AD34" s="43" t="e">
        <f>HLOOKUP(TBL_CalcDarwin[[#This Row],[Fecha]],#REF!,3,FALSE)</f>
        <v>#REF!</v>
      </c>
      <c r="AE34" s="43" t="e">
        <f>HLOOKUP(TBL_CalcDarwin[[#This Row],[Fecha]],#REF!,4,FALSE)</f>
        <v>#REF!</v>
      </c>
      <c r="AF34" s="43" t="e">
        <f>HLOOKUP(TBL_CalcDarwin[[#This Row],[Fecha]],#REF!,5,FALSE)</f>
        <v>#REF!</v>
      </c>
      <c r="AG34" s="43" t="e">
        <f>HLOOKUP(TBL_CalcDarwin[[#This Row],[Fecha]],#REF!,6,FALSE)</f>
        <v>#REF!</v>
      </c>
      <c r="AH34" s="43" t="e">
        <f>HLOOKUP(TBL_CalcDarwin[[#This Row],[Fecha]],#REF!,7,FALSE)</f>
        <v>#REF!</v>
      </c>
      <c r="AI34" s="44" t="e">
        <f>HLOOKUP(TBL_CalcDarwin[[#This Row],[Fecha]],#REF!,8,FALSE)</f>
        <v>#REF!</v>
      </c>
      <c r="AJ34" s="44" t="e">
        <f>HLOOKUP(TBL_CalcDarwin[[#This Row],[Fecha]],#REF!,9,FALSE)</f>
        <v>#REF!</v>
      </c>
      <c r="AK34" s="44" t="e">
        <f>HLOOKUP(TBL_CalcDarwin[[#This Row],[Fecha]],#REF!,10,FALSE)</f>
        <v>#REF!</v>
      </c>
      <c r="AL34" s="44" t="e">
        <f>HLOOKUP(TBL_CalcDarwin[[#This Row],[Fecha]],#REF!,11,FALSE)</f>
        <v>#REF!</v>
      </c>
      <c r="AM34" s="44" t="e">
        <f>HLOOKUP(TBL_CalcDarwin[[#This Row],[Fecha]],#REF!,12,FALSE)</f>
        <v>#REF!</v>
      </c>
      <c r="AN34" s="44" t="e">
        <f>HLOOKUP(TBL_CalcDarwin[[#This Row],[Fecha]],#REF!,13,FALSE)</f>
        <v>#REF!</v>
      </c>
      <c r="AO34" s="35" t="e">
        <f>TBL_CalcDarwin[[#This Row],[Lomitas - Barra A - 5.2 - Cerro]]+TBL_CalcDarwin[[#This Row],[Lomitas - Barra A - 5.2 - Medio]]+TBL_CalcDarwin[[#This Row],[Lomitas - Barra A - 5.2 - Mar]]</f>
        <v>#REF!</v>
      </c>
      <c r="AP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4" s="35" t="e">
        <f>TBL_CalcDarwin[[#This Row],[Expansión - Barra A - 5.2 - Cerro]]+TBL_CalcDarwin[[#This Row],[Expansión - Barra A - 5.2 - Medio]]+TBL_CalcDarwin[[#This Row],[Expansión - Barra A - 5.2 - Mar]]</f>
        <v>#REF!</v>
      </c>
      <c r="AT34" s="35" t="e">
        <f>TBL_CalcDarwin[[#This Row],[Expansión - Barra B - 5.2 - Cerro]]</f>
        <v>#REF!</v>
      </c>
      <c r="AU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4" s="29" t="e">
        <f>TBL_CalcDarwin[[#This Row],[Expansión - Barra B - 5.2 - Cerro]]*TBL_CalcDarwin[[#This Row],[AEG 5.2 MW Cerro]]</f>
        <v>#REF!</v>
      </c>
      <c r="AZ34" s="18"/>
      <c r="BA34" s="18"/>
      <c r="BB34" s="18"/>
      <c r="BC34" s="18"/>
      <c r="BD34" s="18"/>
      <c r="BE34" s="18"/>
      <c r="BF34" s="18"/>
    </row>
    <row r="35" spans="2:80" ht="12" x14ac:dyDescent="0.3">
      <c r="B35" s="51" t="e">
        <f t="shared" si="0"/>
        <v>#REF!</v>
      </c>
      <c r="C35" s="17" t="e">
        <f t="shared" si="3"/>
        <v>#REF!</v>
      </c>
      <c r="D35" s="34" t="e">
        <f>TBL_CalcDarwin[[#This Row],[Darwin PLOM
MW]]+TBL_CalcDarwin[[#This Row],[Darwin PLOME
MW]]</f>
        <v>#REF!</v>
      </c>
      <c r="E35" s="34" t="e">
        <f>TBL_CalcDarwin[[#This Row],[PLOM MW TOTAL BARRA A]]+TBL_CalcDarwin[[#This Row],[PLOM MW TOTAL BARRA B]]</f>
        <v>#REF!</v>
      </c>
      <c r="F35" s="34" t="e">
        <f>TBL_CalcDarwin[[#This Row],[PLOME MW TOTAL BARRA A]]+TBL_CalcDarwin[[#This Row],[PLOME MW TOTAL BARRA B]]</f>
        <v>#REF!</v>
      </c>
      <c r="G35" s="46" t="e">
        <f>#REF!</f>
        <v>#REF!</v>
      </c>
      <c r="H35" s="46" t="e">
        <f>#REF!</f>
        <v>#REF!</v>
      </c>
      <c r="I35" s="47" t="e">
        <f>#REF!</f>
        <v>#REF!</v>
      </c>
      <c r="J35" s="45" t="e">
        <f>CEILING(#REF!*TBL_CalcDarwin[[#This Row],[Darwin Gusts
m/s]],0.5)</f>
        <v>#REF!</v>
      </c>
      <c r="K35" s="45" t="e">
        <f>CEILING(#REF!*TBL_CalcDarwin[[#This Row],[Darwin Gusts
m/s]],0.5)</f>
        <v>#REF!</v>
      </c>
      <c r="L35" s="45" t="e">
        <f>CEILING(TBL_CalcDarwin[[#This Row],[Darwin Gusts
m/s]],0.5)</f>
        <v>#REF!</v>
      </c>
      <c r="M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5" s="39" t="e">
        <f>INDEX(Curva_Temp[Temp],MATCH(TBL_CalcDarwin[[#This Row],[Darwin Temp.
°C]],Curva_Temp[Temp]))</f>
        <v>#REF!</v>
      </c>
      <c r="R35" s="39" t="e">
        <f>INDEX(Curva_Temp[Warranted Power Curve for 
1.194Kg/m3 air density '[kW']
SG 5.0-145 (AM+1, 5.2MW) AT 
90M],MATCH(TBL_CalcDarwin[[#This Row],[Darwin Temp.
°C]],Curva_Temp[Temp]))</f>
        <v>#REF!</v>
      </c>
      <c r="S35" s="39" t="e" cm="1">
        <f t="array" ref="S35">INDEX(Curva_Temp[Temp],MATCH(TBL_CalcDarwin[[#This Row],[Darwin Temp.
°C]],Curva_Temp[Temp])+1)</f>
        <v>#REF!</v>
      </c>
      <c r="T35" s="39" t="e" cm="1">
        <f t="array" ref="T35">INDEX(Curva_Temp[Warranted Power Curve for 
1.194Kg/m3 air density '[kW']
SG 5.0-145 (AM+1, 5.2MW) AT 
90M],MATCH(TBL_CalcDarwin[[#This Row],[Darwin Temp.
°C]],Curva_Temp[Temp])+1)</f>
        <v>#REF!</v>
      </c>
      <c r="U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5" s="39" t="e">
        <f>INDEX(Curva_Temp[Temp],MATCH(TBL_CalcDarwin[[#This Row],[Darwin Temp.
°C]],Curva_Temp[Temp]))</f>
        <v>#REF!</v>
      </c>
      <c r="Z35" s="39" t="e">
        <f>INDEX(Curva_Temp[Warranted Power Curve for 
1.194Kg/m3 air density '[kW']
SG 5.0-145 (AM 0, 5.0MW) AT 
90M],MATCH(TBL_CalcDarwin[[#This Row],[Darwin Temp.
°C]],Curva_Temp[Temp]))</f>
        <v>#REF!</v>
      </c>
      <c r="AA35" s="39" t="e" cm="1">
        <f t="array" ref="AA35">INDEX(Curva_Temp[Temp],MATCH(TBL_CalcDarwin[[#This Row],[Darwin Temp.
°C]],Curva_Temp[Temp])+1)</f>
        <v>#REF!</v>
      </c>
      <c r="AB35" s="39" t="e" cm="1">
        <f t="array" ref="AB35">INDEX(Curva_Temp[Warranted Power Curve for 
1.194Kg/m3 air density '[kW']
SG 5.0-145 (AM 0, 5.0MW) AT 
90M],MATCH(TBL_CalcDarwin[[#This Row],[Darwin Temp.
°C]],Curva_Temp[Temp])+1)</f>
        <v>#REF!</v>
      </c>
      <c r="AC35" s="43" t="e">
        <f>HLOOKUP(TBL_CalcDarwin[[#This Row],[Fecha]],#REF!,2,FALSE)</f>
        <v>#REF!</v>
      </c>
      <c r="AD35" s="43" t="e">
        <f>HLOOKUP(TBL_CalcDarwin[[#This Row],[Fecha]],#REF!,3,FALSE)</f>
        <v>#REF!</v>
      </c>
      <c r="AE35" s="43" t="e">
        <f>HLOOKUP(TBL_CalcDarwin[[#This Row],[Fecha]],#REF!,4,FALSE)</f>
        <v>#REF!</v>
      </c>
      <c r="AF35" s="43" t="e">
        <f>HLOOKUP(TBL_CalcDarwin[[#This Row],[Fecha]],#REF!,5,FALSE)</f>
        <v>#REF!</v>
      </c>
      <c r="AG35" s="43" t="e">
        <f>HLOOKUP(TBL_CalcDarwin[[#This Row],[Fecha]],#REF!,6,FALSE)</f>
        <v>#REF!</v>
      </c>
      <c r="AH35" s="43" t="e">
        <f>HLOOKUP(TBL_CalcDarwin[[#This Row],[Fecha]],#REF!,7,FALSE)</f>
        <v>#REF!</v>
      </c>
      <c r="AI35" s="44" t="e">
        <f>HLOOKUP(TBL_CalcDarwin[[#This Row],[Fecha]],#REF!,8,FALSE)</f>
        <v>#REF!</v>
      </c>
      <c r="AJ35" s="44" t="e">
        <f>HLOOKUP(TBL_CalcDarwin[[#This Row],[Fecha]],#REF!,9,FALSE)</f>
        <v>#REF!</v>
      </c>
      <c r="AK35" s="44" t="e">
        <f>HLOOKUP(TBL_CalcDarwin[[#This Row],[Fecha]],#REF!,10,FALSE)</f>
        <v>#REF!</v>
      </c>
      <c r="AL35" s="44" t="e">
        <f>HLOOKUP(TBL_CalcDarwin[[#This Row],[Fecha]],#REF!,11,FALSE)</f>
        <v>#REF!</v>
      </c>
      <c r="AM35" s="44" t="e">
        <f>HLOOKUP(TBL_CalcDarwin[[#This Row],[Fecha]],#REF!,12,FALSE)</f>
        <v>#REF!</v>
      </c>
      <c r="AN35" s="44" t="e">
        <f>HLOOKUP(TBL_CalcDarwin[[#This Row],[Fecha]],#REF!,13,FALSE)</f>
        <v>#REF!</v>
      </c>
      <c r="AO35" s="35" t="e">
        <f>TBL_CalcDarwin[[#This Row],[Lomitas - Barra A - 5.2 - Cerro]]+TBL_CalcDarwin[[#This Row],[Lomitas - Barra A - 5.2 - Medio]]+TBL_CalcDarwin[[#This Row],[Lomitas - Barra A - 5.2 - Mar]]</f>
        <v>#REF!</v>
      </c>
      <c r="AP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5" s="35" t="e">
        <f>TBL_CalcDarwin[[#This Row],[Expansión - Barra A - 5.2 - Cerro]]+TBL_CalcDarwin[[#This Row],[Expansión - Barra A - 5.2 - Medio]]+TBL_CalcDarwin[[#This Row],[Expansión - Barra A - 5.2 - Mar]]</f>
        <v>#REF!</v>
      </c>
      <c r="AT35" s="35" t="e">
        <f>TBL_CalcDarwin[[#This Row],[Expansión - Barra B - 5.2 - Cerro]]</f>
        <v>#REF!</v>
      </c>
      <c r="AU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5" s="29" t="e">
        <f>TBL_CalcDarwin[[#This Row],[Expansión - Barra B - 5.2 - Cerro]]*TBL_CalcDarwin[[#This Row],[AEG 5.2 MW Cerro]]</f>
        <v>#REF!</v>
      </c>
      <c r="AZ35" s="18"/>
      <c r="BA35" s="18"/>
      <c r="BB35" s="18"/>
      <c r="BC35" s="18"/>
      <c r="BD35" s="18"/>
      <c r="BE35" s="18"/>
      <c r="BF35" s="18"/>
    </row>
    <row r="36" spans="2:80" ht="12" x14ac:dyDescent="0.3">
      <c r="B36" s="51" t="e">
        <f t="shared" si="0"/>
        <v>#REF!</v>
      </c>
      <c r="C36" s="17" t="e">
        <f t="shared" si="3"/>
        <v>#REF!</v>
      </c>
      <c r="D36" s="34" t="e">
        <f>TBL_CalcDarwin[[#This Row],[Darwin PLOM
MW]]+TBL_CalcDarwin[[#This Row],[Darwin PLOME
MW]]</f>
        <v>#REF!</v>
      </c>
      <c r="E36" s="34" t="e">
        <f>TBL_CalcDarwin[[#This Row],[PLOM MW TOTAL BARRA A]]+TBL_CalcDarwin[[#This Row],[PLOM MW TOTAL BARRA B]]</f>
        <v>#REF!</v>
      </c>
      <c r="F36" s="34" t="e">
        <f>TBL_CalcDarwin[[#This Row],[PLOME MW TOTAL BARRA A]]+TBL_CalcDarwin[[#This Row],[PLOME MW TOTAL BARRA B]]</f>
        <v>#REF!</v>
      </c>
      <c r="G36" s="46" t="e">
        <f>#REF!</f>
        <v>#REF!</v>
      </c>
      <c r="H36" s="46" t="e">
        <f>#REF!</f>
        <v>#REF!</v>
      </c>
      <c r="I36" s="47" t="e">
        <f>#REF!</f>
        <v>#REF!</v>
      </c>
      <c r="J36" s="45" t="e">
        <f>CEILING(#REF!*TBL_CalcDarwin[[#This Row],[Darwin Gusts
m/s]],0.5)</f>
        <v>#REF!</v>
      </c>
      <c r="K36" s="45" t="e">
        <f>CEILING(#REF!*TBL_CalcDarwin[[#This Row],[Darwin Gusts
m/s]],0.5)</f>
        <v>#REF!</v>
      </c>
      <c r="L36" s="45" t="e">
        <f>CEILING(TBL_CalcDarwin[[#This Row],[Darwin Gusts
m/s]],0.5)</f>
        <v>#REF!</v>
      </c>
      <c r="M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6" s="39" t="e">
        <f>INDEX(Curva_Temp[Temp],MATCH(TBL_CalcDarwin[[#This Row],[Darwin Temp.
°C]],Curva_Temp[Temp]))</f>
        <v>#REF!</v>
      </c>
      <c r="R36" s="39" t="e">
        <f>INDEX(Curva_Temp[Warranted Power Curve for 
1.194Kg/m3 air density '[kW']
SG 5.0-145 (AM+1, 5.2MW) AT 
90M],MATCH(TBL_CalcDarwin[[#This Row],[Darwin Temp.
°C]],Curva_Temp[Temp]))</f>
        <v>#REF!</v>
      </c>
      <c r="S36" s="39" t="e" cm="1">
        <f t="array" ref="S36">INDEX(Curva_Temp[Temp],MATCH(TBL_CalcDarwin[[#This Row],[Darwin Temp.
°C]],Curva_Temp[Temp])+1)</f>
        <v>#REF!</v>
      </c>
      <c r="T36" s="39" t="e" cm="1">
        <f t="array" ref="T36">INDEX(Curva_Temp[Warranted Power Curve for 
1.194Kg/m3 air density '[kW']
SG 5.0-145 (AM+1, 5.2MW) AT 
90M],MATCH(TBL_CalcDarwin[[#This Row],[Darwin Temp.
°C]],Curva_Temp[Temp])+1)</f>
        <v>#REF!</v>
      </c>
      <c r="U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6" s="39" t="e">
        <f>INDEX(Curva_Temp[Temp],MATCH(TBL_CalcDarwin[[#This Row],[Darwin Temp.
°C]],Curva_Temp[Temp]))</f>
        <v>#REF!</v>
      </c>
      <c r="Z36" s="39" t="e">
        <f>INDEX(Curva_Temp[Warranted Power Curve for 
1.194Kg/m3 air density '[kW']
SG 5.0-145 (AM 0, 5.0MW) AT 
90M],MATCH(TBL_CalcDarwin[[#This Row],[Darwin Temp.
°C]],Curva_Temp[Temp]))</f>
        <v>#REF!</v>
      </c>
      <c r="AA36" s="39" t="e" cm="1">
        <f t="array" ref="AA36">INDEX(Curva_Temp[Temp],MATCH(TBL_CalcDarwin[[#This Row],[Darwin Temp.
°C]],Curva_Temp[Temp])+1)</f>
        <v>#REF!</v>
      </c>
      <c r="AB36" s="39" t="e" cm="1">
        <f t="array" ref="AB36">INDEX(Curva_Temp[Warranted Power Curve for 
1.194Kg/m3 air density '[kW']
SG 5.0-145 (AM 0, 5.0MW) AT 
90M],MATCH(TBL_CalcDarwin[[#This Row],[Darwin Temp.
°C]],Curva_Temp[Temp])+1)</f>
        <v>#REF!</v>
      </c>
      <c r="AC36" s="43" t="e">
        <f>HLOOKUP(TBL_CalcDarwin[[#This Row],[Fecha]],#REF!,2,FALSE)</f>
        <v>#REF!</v>
      </c>
      <c r="AD36" s="43" t="e">
        <f>HLOOKUP(TBL_CalcDarwin[[#This Row],[Fecha]],#REF!,3,FALSE)</f>
        <v>#REF!</v>
      </c>
      <c r="AE36" s="43" t="e">
        <f>HLOOKUP(TBL_CalcDarwin[[#This Row],[Fecha]],#REF!,4,FALSE)</f>
        <v>#REF!</v>
      </c>
      <c r="AF36" s="43" t="e">
        <f>HLOOKUP(TBL_CalcDarwin[[#This Row],[Fecha]],#REF!,5,FALSE)</f>
        <v>#REF!</v>
      </c>
      <c r="AG36" s="43" t="e">
        <f>HLOOKUP(TBL_CalcDarwin[[#This Row],[Fecha]],#REF!,6,FALSE)</f>
        <v>#REF!</v>
      </c>
      <c r="AH36" s="43" t="e">
        <f>HLOOKUP(TBL_CalcDarwin[[#This Row],[Fecha]],#REF!,7,FALSE)</f>
        <v>#REF!</v>
      </c>
      <c r="AI36" s="44" t="e">
        <f>HLOOKUP(TBL_CalcDarwin[[#This Row],[Fecha]],#REF!,8,FALSE)</f>
        <v>#REF!</v>
      </c>
      <c r="AJ36" s="44" t="e">
        <f>HLOOKUP(TBL_CalcDarwin[[#This Row],[Fecha]],#REF!,9,FALSE)</f>
        <v>#REF!</v>
      </c>
      <c r="AK36" s="44" t="e">
        <f>HLOOKUP(TBL_CalcDarwin[[#This Row],[Fecha]],#REF!,10,FALSE)</f>
        <v>#REF!</v>
      </c>
      <c r="AL36" s="44" t="e">
        <f>HLOOKUP(TBL_CalcDarwin[[#This Row],[Fecha]],#REF!,11,FALSE)</f>
        <v>#REF!</v>
      </c>
      <c r="AM36" s="44" t="e">
        <f>HLOOKUP(TBL_CalcDarwin[[#This Row],[Fecha]],#REF!,12,FALSE)</f>
        <v>#REF!</v>
      </c>
      <c r="AN36" s="44" t="e">
        <f>HLOOKUP(TBL_CalcDarwin[[#This Row],[Fecha]],#REF!,13,FALSE)</f>
        <v>#REF!</v>
      </c>
      <c r="AO36" s="35" t="e">
        <f>TBL_CalcDarwin[[#This Row],[Lomitas - Barra A - 5.2 - Cerro]]+TBL_CalcDarwin[[#This Row],[Lomitas - Barra A - 5.2 - Medio]]+TBL_CalcDarwin[[#This Row],[Lomitas - Barra A - 5.2 - Mar]]</f>
        <v>#REF!</v>
      </c>
      <c r="AP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6" s="35" t="e">
        <f>TBL_CalcDarwin[[#This Row],[Expansión - Barra A - 5.2 - Cerro]]+TBL_CalcDarwin[[#This Row],[Expansión - Barra A - 5.2 - Medio]]+TBL_CalcDarwin[[#This Row],[Expansión - Barra A - 5.2 - Mar]]</f>
        <v>#REF!</v>
      </c>
      <c r="AT36" s="35" t="e">
        <f>TBL_CalcDarwin[[#This Row],[Expansión - Barra B - 5.2 - Cerro]]</f>
        <v>#REF!</v>
      </c>
      <c r="AU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6" s="29" t="e">
        <f>TBL_CalcDarwin[[#This Row],[Expansión - Barra B - 5.2 - Cerro]]*TBL_CalcDarwin[[#This Row],[AEG 5.2 MW Cerro]]</f>
        <v>#REF!</v>
      </c>
      <c r="AZ36" s="18"/>
      <c r="BA36" s="18"/>
      <c r="BB36" s="18"/>
      <c r="BC36" s="18"/>
      <c r="BD36" s="18"/>
      <c r="BE36" s="18"/>
      <c r="BF36" s="18"/>
    </row>
    <row r="37" spans="2:80" ht="12" x14ac:dyDescent="0.3">
      <c r="B37" s="51" t="e">
        <f t="shared" si="0"/>
        <v>#REF!</v>
      </c>
      <c r="C37" s="17" t="e">
        <f t="shared" si="3"/>
        <v>#REF!</v>
      </c>
      <c r="D37" s="34" t="e">
        <f>TBL_CalcDarwin[[#This Row],[Darwin PLOM
MW]]+TBL_CalcDarwin[[#This Row],[Darwin PLOME
MW]]</f>
        <v>#REF!</v>
      </c>
      <c r="E37" s="34" t="e">
        <f>TBL_CalcDarwin[[#This Row],[PLOM MW TOTAL BARRA A]]+TBL_CalcDarwin[[#This Row],[PLOM MW TOTAL BARRA B]]</f>
        <v>#REF!</v>
      </c>
      <c r="F37" s="34" t="e">
        <f>TBL_CalcDarwin[[#This Row],[PLOME MW TOTAL BARRA A]]+TBL_CalcDarwin[[#This Row],[PLOME MW TOTAL BARRA B]]</f>
        <v>#REF!</v>
      </c>
      <c r="G37" s="46" t="e">
        <f>#REF!</f>
        <v>#REF!</v>
      </c>
      <c r="H37" s="46" t="e">
        <f>#REF!</f>
        <v>#REF!</v>
      </c>
      <c r="I37" s="47" t="e">
        <f>#REF!</f>
        <v>#REF!</v>
      </c>
      <c r="J37" s="45" t="e">
        <f>CEILING(#REF!*TBL_CalcDarwin[[#This Row],[Darwin Gusts
m/s]],0.5)</f>
        <v>#REF!</v>
      </c>
      <c r="K37" s="45" t="e">
        <f>CEILING(#REF!*TBL_CalcDarwin[[#This Row],[Darwin Gusts
m/s]],0.5)</f>
        <v>#REF!</v>
      </c>
      <c r="L37" s="45" t="e">
        <f>CEILING(TBL_CalcDarwin[[#This Row],[Darwin Gusts
m/s]],0.5)</f>
        <v>#REF!</v>
      </c>
      <c r="M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7" s="39" t="e">
        <f>INDEX(Curva_Temp[Temp],MATCH(TBL_CalcDarwin[[#This Row],[Darwin Temp.
°C]],Curva_Temp[Temp]))</f>
        <v>#REF!</v>
      </c>
      <c r="R37" s="39" t="e">
        <f>INDEX(Curva_Temp[Warranted Power Curve for 
1.194Kg/m3 air density '[kW']
SG 5.0-145 (AM+1, 5.2MW) AT 
90M],MATCH(TBL_CalcDarwin[[#This Row],[Darwin Temp.
°C]],Curva_Temp[Temp]))</f>
        <v>#REF!</v>
      </c>
      <c r="S37" s="39" t="e" cm="1">
        <f t="array" ref="S37">INDEX(Curva_Temp[Temp],MATCH(TBL_CalcDarwin[[#This Row],[Darwin Temp.
°C]],Curva_Temp[Temp])+1)</f>
        <v>#REF!</v>
      </c>
      <c r="T37" s="39" t="e" cm="1">
        <f t="array" ref="T37">INDEX(Curva_Temp[Warranted Power Curve for 
1.194Kg/m3 air density '[kW']
SG 5.0-145 (AM+1, 5.2MW) AT 
90M],MATCH(TBL_CalcDarwin[[#This Row],[Darwin Temp.
°C]],Curva_Temp[Temp])+1)</f>
        <v>#REF!</v>
      </c>
      <c r="U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7" s="39" t="e">
        <f>INDEX(Curva_Temp[Temp],MATCH(TBL_CalcDarwin[[#This Row],[Darwin Temp.
°C]],Curva_Temp[Temp]))</f>
        <v>#REF!</v>
      </c>
      <c r="Z37" s="39" t="e">
        <f>INDEX(Curva_Temp[Warranted Power Curve for 
1.194Kg/m3 air density '[kW']
SG 5.0-145 (AM 0, 5.0MW) AT 
90M],MATCH(TBL_CalcDarwin[[#This Row],[Darwin Temp.
°C]],Curva_Temp[Temp]))</f>
        <v>#REF!</v>
      </c>
      <c r="AA37" s="39" t="e" cm="1">
        <f t="array" ref="AA37">INDEX(Curva_Temp[Temp],MATCH(TBL_CalcDarwin[[#This Row],[Darwin Temp.
°C]],Curva_Temp[Temp])+1)</f>
        <v>#REF!</v>
      </c>
      <c r="AB37" s="39" t="e" cm="1">
        <f t="array" ref="AB37">INDEX(Curva_Temp[Warranted Power Curve for 
1.194Kg/m3 air density '[kW']
SG 5.0-145 (AM 0, 5.0MW) AT 
90M],MATCH(TBL_CalcDarwin[[#This Row],[Darwin Temp.
°C]],Curva_Temp[Temp])+1)</f>
        <v>#REF!</v>
      </c>
      <c r="AC37" s="43" t="e">
        <f>HLOOKUP(TBL_CalcDarwin[[#This Row],[Fecha]],#REF!,2,FALSE)</f>
        <v>#REF!</v>
      </c>
      <c r="AD37" s="43" t="e">
        <f>HLOOKUP(TBL_CalcDarwin[[#This Row],[Fecha]],#REF!,3,FALSE)</f>
        <v>#REF!</v>
      </c>
      <c r="AE37" s="43" t="e">
        <f>HLOOKUP(TBL_CalcDarwin[[#This Row],[Fecha]],#REF!,4,FALSE)</f>
        <v>#REF!</v>
      </c>
      <c r="AF37" s="43" t="e">
        <f>HLOOKUP(TBL_CalcDarwin[[#This Row],[Fecha]],#REF!,5,FALSE)</f>
        <v>#REF!</v>
      </c>
      <c r="AG37" s="43" t="e">
        <f>HLOOKUP(TBL_CalcDarwin[[#This Row],[Fecha]],#REF!,6,FALSE)</f>
        <v>#REF!</v>
      </c>
      <c r="AH37" s="43" t="e">
        <f>HLOOKUP(TBL_CalcDarwin[[#This Row],[Fecha]],#REF!,7,FALSE)</f>
        <v>#REF!</v>
      </c>
      <c r="AI37" s="44" t="e">
        <f>HLOOKUP(TBL_CalcDarwin[[#This Row],[Fecha]],#REF!,8,FALSE)</f>
        <v>#REF!</v>
      </c>
      <c r="AJ37" s="44" t="e">
        <f>HLOOKUP(TBL_CalcDarwin[[#This Row],[Fecha]],#REF!,9,FALSE)</f>
        <v>#REF!</v>
      </c>
      <c r="AK37" s="44" t="e">
        <f>HLOOKUP(TBL_CalcDarwin[[#This Row],[Fecha]],#REF!,10,FALSE)</f>
        <v>#REF!</v>
      </c>
      <c r="AL37" s="44" t="e">
        <f>HLOOKUP(TBL_CalcDarwin[[#This Row],[Fecha]],#REF!,11,FALSE)</f>
        <v>#REF!</v>
      </c>
      <c r="AM37" s="44" t="e">
        <f>HLOOKUP(TBL_CalcDarwin[[#This Row],[Fecha]],#REF!,12,FALSE)</f>
        <v>#REF!</v>
      </c>
      <c r="AN37" s="44" t="e">
        <f>HLOOKUP(TBL_CalcDarwin[[#This Row],[Fecha]],#REF!,13,FALSE)</f>
        <v>#REF!</v>
      </c>
      <c r="AO37" s="35" t="e">
        <f>TBL_CalcDarwin[[#This Row],[Lomitas - Barra A - 5.2 - Cerro]]+TBL_CalcDarwin[[#This Row],[Lomitas - Barra A - 5.2 - Medio]]+TBL_CalcDarwin[[#This Row],[Lomitas - Barra A - 5.2 - Mar]]</f>
        <v>#REF!</v>
      </c>
      <c r="AP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7" s="35" t="e">
        <f>TBL_CalcDarwin[[#This Row],[Expansión - Barra A - 5.2 - Cerro]]+TBL_CalcDarwin[[#This Row],[Expansión - Barra A - 5.2 - Medio]]+TBL_CalcDarwin[[#This Row],[Expansión - Barra A - 5.2 - Mar]]</f>
        <v>#REF!</v>
      </c>
      <c r="AT37" s="35" t="e">
        <f>TBL_CalcDarwin[[#This Row],[Expansión - Barra B - 5.2 - Cerro]]</f>
        <v>#REF!</v>
      </c>
      <c r="AU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7" s="29" t="e">
        <f>TBL_CalcDarwin[[#This Row],[Expansión - Barra B - 5.2 - Cerro]]*TBL_CalcDarwin[[#This Row],[AEG 5.2 MW Cerro]]</f>
        <v>#REF!</v>
      </c>
      <c r="AZ37" s="18"/>
      <c r="BA37" s="18"/>
      <c r="BB37" s="18"/>
      <c r="BC37" s="18"/>
      <c r="BD37" s="18"/>
      <c r="BE37" s="18"/>
      <c r="BF37" s="18"/>
    </row>
    <row r="38" spans="2:80" ht="12" x14ac:dyDescent="0.3">
      <c r="B38" s="51" t="e">
        <f t="shared" si="0"/>
        <v>#REF!</v>
      </c>
      <c r="C38" s="17" t="e">
        <f t="shared" si="3"/>
        <v>#REF!</v>
      </c>
      <c r="D38" s="34" t="e">
        <f>TBL_CalcDarwin[[#This Row],[Darwin PLOM
MW]]+TBL_CalcDarwin[[#This Row],[Darwin PLOME
MW]]</f>
        <v>#REF!</v>
      </c>
      <c r="E38" s="34" t="e">
        <f>TBL_CalcDarwin[[#This Row],[PLOM MW TOTAL BARRA A]]+TBL_CalcDarwin[[#This Row],[PLOM MW TOTAL BARRA B]]</f>
        <v>#REF!</v>
      </c>
      <c r="F38" s="34" t="e">
        <f>TBL_CalcDarwin[[#This Row],[PLOME MW TOTAL BARRA A]]+TBL_CalcDarwin[[#This Row],[PLOME MW TOTAL BARRA B]]</f>
        <v>#REF!</v>
      </c>
      <c r="G38" s="46" t="e">
        <f>#REF!</f>
        <v>#REF!</v>
      </c>
      <c r="H38" s="46" t="e">
        <f>#REF!</f>
        <v>#REF!</v>
      </c>
      <c r="I38" s="47" t="e">
        <f>#REF!</f>
        <v>#REF!</v>
      </c>
      <c r="J38" s="45" t="e">
        <f>CEILING(#REF!*TBL_CalcDarwin[[#This Row],[Darwin Gusts
m/s]],0.5)</f>
        <v>#REF!</v>
      </c>
      <c r="K38" s="45" t="e">
        <f>CEILING(#REF!*TBL_CalcDarwin[[#This Row],[Darwin Gusts
m/s]],0.5)</f>
        <v>#REF!</v>
      </c>
      <c r="L38" s="45" t="e">
        <f>CEILING(TBL_CalcDarwin[[#This Row],[Darwin Gusts
m/s]],0.5)</f>
        <v>#REF!</v>
      </c>
      <c r="M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8" s="39" t="e">
        <f>INDEX(Curva_Temp[Temp],MATCH(TBL_CalcDarwin[[#This Row],[Darwin Temp.
°C]],Curva_Temp[Temp]))</f>
        <v>#REF!</v>
      </c>
      <c r="R38" s="39" t="e">
        <f>INDEX(Curva_Temp[Warranted Power Curve for 
1.194Kg/m3 air density '[kW']
SG 5.0-145 (AM+1, 5.2MW) AT 
90M],MATCH(TBL_CalcDarwin[[#This Row],[Darwin Temp.
°C]],Curva_Temp[Temp]))</f>
        <v>#REF!</v>
      </c>
      <c r="S38" s="39" t="e" cm="1">
        <f t="array" ref="S38">INDEX(Curva_Temp[Temp],MATCH(TBL_CalcDarwin[[#This Row],[Darwin Temp.
°C]],Curva_Temp[Temp])+1)</f>
        <v>#REF!</v>
      </c>
      <c r="T38" s="39" t="e" cm="1">
        <f t="array" ref="T38">INDEX(Curva_Temp[Warranted Power Curve for 
1.194Kg/m3 air density '[kW']
SG 5.0-145 (AM+1, 5.2MW) AT 
90M],MATCH(TBL_CalcDarwin[[#This Row],[Darwin Temp.
°C]],Curva_Temp[Temp])+1)</f>
        <v>#REF!</v>
      </c>
      <c r="U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8" s="39" t="e">
        <f>INDEX(Curva_Temp[Temp],MATCH(TBL_CalcDarwin[[#This Row],[Darwin Temp.
°C]],Curva_Temp[Temp]))</f>
        <v>#REF!</v>
      </c>
      <c r="Z38" s="39" t="e">
        <f>INDEX(Curva_Temp[Warranted Power Curve for 
1.194Kg/m3 air density '[kW']
SG 5.0-145 (AM 0, 5.0MW) AT 
90M],MATCH(TBL_CalcDarwin[[#This Row],[Darwin Temp.
°C]],Curva_Temp[Temp]))</f>
        <v>#REF!</v>
      </c>
      <c r="AA38" s="39" t="e" cm="1">
        <f t="array" ref="AA38">INDEX(Curva_Temp[Temp],MATCH(TBL_CalcDarwin[[#This Row],[Darwin Temp.
°C]],Curva_Temp[Temp])+1)</f>
        <v>#REF!</v>
      </c>
      <c r="AB38" s="39" t="e" cm="1">
        <f t="array" ref="AB38">INDEX(Curva_Temp[Warranted Power Curve for 
1.194Kg/m3 air density '[kW']
SG 5.0-145 (AM 0, 5.0MW) AT 
90M],MATCH(TBL_CalcDarwin[[#This Row],[Darwin Temp.
°C]],Curva_Temp[Temp])+1)</f>
        <v>#REF!</v>
      </c>
      <c r="AC38" s="43" t="e">
        <f>HLOOKUP(TBL_CalcDarwin[[#This Row],[Fecha]],#REF!,2,FALSE)</f>
        <v>#REF!</v>
      </c>
      <c r="AD38" s="43" t="e">
        <f>HLOOKUP(TBL_CalcDarwin[[#This Row],[Fecha]],#REF!,3,FALSE)</f>
        <v>#REF!</v>
      </c>
      <c r="AE38" s="43" t="e">
        <f>HLOOKUP(TBL_CalcDarwin[[#This Row],[Fecha]],#REF!,4,FALSE)</f>
        <v>#REF!</v>
      </c>
      <c r="AF38" s="43" t="e">
        <f>HLOOKUP(TBL_CalcDarwin[[#This Row],[Fecha]],#REF!,5,FALSE)</f>
        <v>#REF!</v>
      </c>
      <c r="AG38" s="43" t="e">
        <f>HLOOKUP(TBL_CalcDarwin[[#This Row],[Fecha]],#REF!,6,FALSE)</f>
        <v>#REF!</v>
      </c>
      <c r="AH38" s="43" t="e">
        <f>HLOOKUP(TBL_CalcDarwin[[#This Row],[Fecha]],#REF!,7,FALSE)</f>
        <v>#REF!</v>
      </c>
      <c r="AI38" s="44" t="e">
        <f>HLOOKUP(TBL_CalcDarwin[[#This Row],[Fecha]],#REF!,8,FALSE)</f>
        <v>#REF!</v>
      </c>
      <c r="AJ38" s="44" t="e">
        <f>HLOOKUP(TBL_CalcDarwin[[#This Row],[Fecha]],#REF!,9,FALSE)</f>
        <v>#REF!</v>
      </c>
      <c r="AK38" s="44" t="e">
        <f>HLOOKUP(TBL_CalcDarwin[[#This Row],[Fecha]],#REF!,10,FALSE)</f>
        <v>#REF!</v>
      </c>
      <c r="AL38" s="44" t="e">
        <f>HLOOKUP(TBL_CalcDarwin[[#This Row],[Fecha]],#REF!,11,FALSE)</f>
        <v>#REF!</v>
      </c>
      <c r="AM38" s="44" t="e">
        <f>HLOOKUP(TBL_CalcDarwin[[#This Row],[Fecha]],#REF!,12,FALSE)</f>
        <v>#REF!</v>
      </c>
      <c r="AN38" s="44" t="e">
        <f>HLOOKUP(TBL_CalcDarwin[[#This Row],[Fecha]],#REF!,13,FALSE)</f>
        <v>#REF!</v>
      </c>
      <c r="AO38" s="35" t="e">
        <f>TBL_CalcDarwin[[#This Row],[Lomitas - Barra A - 5.2 - Cerro]]+TBL_CalcDarwin[[#This Row],[Lomitas - Barra A - 5.2 - Medio]]+TBL_CalcDarwin[[#This Row],[Lomitas - Barra A - 5.2 - Mar]]</f>
        <v>#REF!</v>
      </c>
      <c r="AP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8" s="35" t="e">
        <f>TBL_CalcDarwin[[#This Row],[Expansión - Barra A - 5.2 - Cerro]]+TBL_CalcDarwin[[#This Row],[Expansión - Barra A - 5.2 - Medio]]+TBL_CalcDarwin[[#This Row],[Expansión - Barra A - 5.2 - Mar]]</f>
        <v>#REF!</v>
      </c>
      <c r="AT38" s="35" t="e">
        <f>TBL_CalcDarwin[[#This Row],[Expansión - Barra B - 5.2 - Cerro]]</f>
        <v>#REF!</v>
      </c>
      <c r="AU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8" s="29" t="e">
        <f>TBL_CalcDarwin[[#This Row],[Expansión - Barra B - 5.2 - Cerro]]*TBL_CalcDarwin[[#This Row],[AEG 5.2 MW Cerro]]</f>
        <v>#REF!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3">
      <c r="B39" s="51" t="e">
        <f t="shared" si="0"/>
        <v>#REF!</v>
      </c>
      <c r="C39" s="17" t="e">
        <f t="shared" si="3"/>
        <v>#REF!</v>
      </c>
      <c r="D39" s="34" t="e">
        <f>TBL_CalcDarwin[[#This Row],[Darwin PLOM
MW]]+TBL_CalcDarwin[[#This Row],[Darwin PLOME
MW]]</f>
        <v>#REF!</v>
      </c>
      <c r="E39" s="34" t="e">
        <f>TBL_CalcDarwin[[#This Row],[PLOM MW TOTAL BARRA A]]+TBL_CalcDarwin[[#This Row],[PLOM MW TOTAL BARRA B]]</f>
        <v>#REF!</v>
      </c>
      <c r="F39" s="34" t="e">
        <f>TBL_CalcDarwin[[#This Row],[PLOME MW TOTAL BARRA A]]+TBL_CalcDarwin[[#This Row],[PLOME MW TOTAL BARRA B]]</f>
        <v>#REF!</v>
      </c>
      <c r="G39" s="46" t="e">
        <f>#REF!</f>
        <v>#REF!</v>
      </c>
      <c r="H39" s="46" t="e">
        <f>#REF!</f>
        <v>#REF!</v>
      </c>
      <c r="I39" s="47" t="e">
        <f>#REF!</f>
        <v>#REF!</v>
      </c>
      <c r="J39" s="45" t="e">
        <f>CEILING(#REF!*TBL_CalcDarwin[[#This Row],[Darwin Gusts
m/s]],0.5)</f>
        <v>#REF!</v>
      </c>
      <c r="K39" s="45" t="e">
        <f>CEILING(#REF!*TBL_CalcDarwin[[#This Row],[Darwin Gusts
m/s]],0.5)</f>
        <v>#REF!</v>
      </c>
      <c r="L39" s="45" t="e">
        <f>CEILING(TBL_CalcDarwin[[#This Row],[Darwin Gusts
m/s]],0.5)</f>
        <v>#REF!</v>
      </c>
      <c r="M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9" s="39" t="e">
        <f>INDEX(Curva_Temp[Temp],MATCH(TBL_CalcDarwin[[#This Row],[Darwin Temp.
°C]],Curva_Temp[Temp]))</f>
        <v>#REF!</v>
      </c>
      <c r="R39" s="39" t="e">
        <f>INDEX(Curva_Temp[Warranted Power Curve for 
1.194Kg/m3 air density '[kW']
SG 5.0-145 (AM+1, 5.2MW) AT 
90M],MATCH(TBL_CalcDarwin[[#This Row],[Darwin Temp.
°C]],Curva_Temp[Temp]))</f>
        <v>#REF!</v>
      </c>
      <c r="S39" s="39" t="e" cm="1">
        <f t="array" ref="S39">INDEX(Curva_Temp[Temp],MATCH(TBL_CalcDarwin[[#This Row],[Darwin Temp.
°C]],Curva_Temp[Temp])+1)</f>
        <v>#REF!</v>
      </c>
      <c r="T39" s="39" t="e" cm="1">
        <f t="array" ref="T39">INDEX(Curva_Temp[Warranted Power Curve for 
1.194Kg/m3 air density '[kW']
SG 5.0-145 (AM+1, 5.2MW) AT 
90M],MATCH(TBL_CalcDarwin[[#This Row],[Darwin Temp.
°C]],Curva_Temp[Temp])+1)</f>
        <v>#REF!</v>
      </c>
      <c r="U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9" s="39" t="e">
        <f>INDEX(Curva_Temp[Temp],MATCH(TBL_CalcDarwin[[#This Row],[Darwin Temp.
°C]],Curva_Temp[Temp]))</f>
        <v>#REF!</v>
      </c>
      <c r="Z39" s="39" t="e">
        <f>INDEX(Curva_Temp[Warranted Power Curve for 
1.194Kg/m3 air density '[kW']
SG 5.0-145 (AM 0, 5.0MW) AT 
90M],MATCH(TBL_CalcDarwin[[#This Row],[Darwin Temp.
°C]],Curva_Temp[Temp]))</f>
        <v>#REF!</v>
      </c>
      <c r="AA39" s="39" t="e" cm="1">
        <f t="array" ref="AA39">INDEX(Curva_Temp[Temp],MATCH(TBL_CalcDarwin[[#This Row],[Darwin Temp.
°C]],Curva_Temp[Temp])+1)</f>
        <v>#REF!</v>
      </c>
      <c r="AB39" s="39" t="e" cm="1">
        <f t="array" ref="AB39">INDEX(Curva_Temp[Warranted Power Curve for 
1.194Kg/m3 air density '[kW']
SG 5.0-145 (AM 0, 5.0MW) AT 
90M],MATCH(TBL_CalcDarwin[[#This Row],[Darwin Temp.
°C]],Curva_Temp[Temp])+1)</f>
        <v>#REF!</v>
      </c>
      <c r="AC39" s="43" t="e">
        <f>HLOOKUP(TBL_CalcDarwin[[#This Row],[Fecha]],#REF!,2,FALSE)</f>
        <v>#REF!</v>
      </c>
      <c r="AD39" s="43" t="e">
        <f>HLOOKUP(TBL_CalcDarwin[[#This Row],[Fecha]],#REF!,3,FALSE)</f>
        <v>#REF!</v>
      </c>
      <c r="AE39" s="43" t="e">
        <f>HLOOKUP(TBL_CalcDarwin[[#This Row],[Fecha]],#REF!,4,FALSE)</f>
        <v>#REF!</v>
      </c>
      <c r="AF39" s="43" t="e">
        <f>HLOOKUP(TBL_CalcDarwin[[#This Row],[Fecha]],#REF!,5,FALSE)</f>
        <v>#REF!</v>
      </c>
      <c r="AG39" s="43" t="e">
        <f>HLOOKUP(TBL_CalcDarwin[[#This Row],[Fecha]],#REF!,6,FALSE)</f>
        <v>#REF!</v>
      </c>
      <c r="AH39" s="43" t="e">
        <f>HLOOKUP(TBL_CalcDarwin[[#This Row],[Fecha]],#REF!,7,FALSE)</f>
        <v>#REF!</v>
      </c>
      <c r="AI39" s="44" t="e">
        <f>HLOOKUP(TBL_CalcDarwin[[#This Row],[Fecha]],#REF!,8,FALSE)</f>
        <v>#REF!</v>
      </c>
      <c r="AJ39" s="44" t="e">
        <f>HLOOKUP(TBL_CalcDarwin[[#This Row],[Fecha]],#REF!,9,FALSE)</f>
        <v>#REF!</v>
      </c>
      <c r="AK39" s="44" t="e">
        <f>HLOOKUP(TBL_CalcDarwin[[#This Row],[Fecha]],#REF!,10,FALSE)</f>
        <v>#REF!</v>
      </c>
      <c r="AL39" s="44" t="e">
        <f>HLOOKUP(TBL_CalcDarwin[[#This Row],[Fecha]],#REF!,11,FALSE)</f>
        <v>#REF!</v>
      </c>
      <c r="AM39" s="44" t="e">
        <f>HLOOKUP(TBL_CalcDarwin[[#This Row],[Fecha]],#REF!,12,FALSE)</f>
        <v>#REF!</v>
      </c>
      <c r="AN39" s="44" t="e">
        <f>HLOOKUP(TBL_CalcDarwin[[#This Row],[Fecha]],#REF!,13,FALSE)</f>
        <v>#REF!</v>
      </c>
      <c r="AO39" s="35" t="e">
        <f>TBL_CalcDarwin[[#This Row],[Lomitas - Barra A - 5.2 - Cerro]]+TBL_CalcDarwin[[#This Row],[Lomitas - Barra A - 5.2 - Medio]]+TBL_CalcDarwin[[#This Row],[Lomitas - Barra A - 5.2 - Mar]]</f>
        <v>#REF!</v>
      </c>
      <c r="AP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9" s="35" t="e">
        <f>TBL_CalcDarwin[[#This Row],[Expansión - Barra A - 5.2 - Cerro]]+TBL_CalcDarwin[[#This Row],[Expansión - Barra A - 5.2 - Medio]]+TBL_CalcDarwin[[#This Row],[Expansión - Barra A - 5.2 - Mar]]</f>
        <v>#REF!</v>
      </c>
      <c r="AT39" s="35" t="e">
        <f>TBL_CalcDarwin[[#This Row],[Expansión - Barra B - 5.2 - Cerro]]</f>
        <v>#REF!</v>
      </c>
      <c r="AU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9" s="29" t="e">
        <f>TBL_CalcDarwin[[#This Row],[Expansión - Barra B - 5.2 - Cerro]]*TBL_CalcDarwin[[#This Row],[AEG 5.2 MW Cerro]]</f>
        <v>#REF!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3">
      <c r="B40" s="51" t="e">
        <f t="shared" si="0"/>
        <v>#REF!</v>
      </c>
      <c r="C40" s="17" t="e">
        <f t="shared" si="3"/>
        <v>#REF!</v>
      </c>
      <c r="D40" s="34" t="e">
        <f>TBL_CalcDarwin[[#This Row],[Darwin PLOM
MW]]+TBL_CalcDarwin[[#This Row],[Darwin PLOME
MW]]</f>
        <v>#REF!</v>
      </c>
      <c r="E40" s="34" t="e">
        <f>TBL_CalcDarwin[[#This Row],[PLOM MW TOTAL BARRA A]]+TBL_CalcDarwin[[#This Row],[PLOM MW TOTAL BARRA B]]</f>
        <v>#REF!</v>
      </c>
      <c r="F40" s="34" t="e">
        <f>TBL_CalcDarwin[[#This Row],[PLOME MW TOTAL BARRA A]]+TBL_CalcDarwin[[#This Row],[PLOME MW TOTAL BARRA B]]</f>
        <v>#REF!</v>
      </c>
      <c r="G40" s="46" t="e">
        <f>#REF!</f>
        <v>#REF!</v>
      </c>
      <c r="H40" s="46" t="e">
        <f>#REF!</f>
        <v>#REF!</v>
      </c>
      <c r="I40" s="47" t="e">
        <f>#REF!</f>
        <v>#REF!</v>
      </c>
      <c r="J40" s="45" t="e">
        <f>CEILING(#REF!*TBL_CalcDarwin[[#This Row],[Darwin Gusts
m/s]],0.5)</f>
        <v>#REF!</v>
      </c>
      <c r="K40" s="45" t="e">
        <f>CEILING(#REF!*TBL_CalcDarwin[[#This Row],[Darwin Gusts
m/s]],0.5)</f>
        <v>#REF!</v>
      </c>
      <c r="L40" s="45" t="e">
        <f>CEILING(TBL_CalcDarwin[[#This Row],[Darwin Gusts
m/s]],0.5)</f>
        <v>#REF!</v>
      </c>
      <c r="M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0" s="39" t="e">
        <f>INDEX(Curva_Temp[Temp],MATCH(TBL_CalcDarwin[[#This Row],[Darwin Temp.
°C]],Curva_Temp[Temp]))</f>
        <v>#REF!</v>
      </c>
      <c r="R40" s="39" t="e">
        <f>INDEX(Curva_Temp[Warranted Power Curve for 
1.194Kg/m3 air density '[kW']
SG 5.0-145 (AM+1, 5.2MW) AT 
90M],MATCH(TBL_CalcDarwin[[#This Row],[Darwin Temp.
°C]],Curva_Temp[Temp]))</f>
        <v>#REF!</v>
      </c>
      <c r="S40" s="39" t="e" cm="1">
        <f t="array" ref="S40">INDEX(Curva_Temp[Temp],MATCH(TBL_CalcDarwin[[#This Row],[Darwin Temp.
°C]],Curva_Temp[Temp])+1)</f>
        <v>#REF!</v>
      </c>
      <c r="T40" s="39" t="e" cm="1">
        <f t="array" ref="T40">INDEX(Curva_Temp[Warranted Power Curve for 
1.194Kg/m3 air density '[kW']
SG 5.0-145 (AM+1, 5.2MW) AT 
90M],MATCH(TBL_CalcDarwin[[#This Row],[Darwin Temp.
°C]],Curva_Temp[Temp])+1)</f>
        <v>#REF!</v>
      </c>
      <c r="U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0" s="39" t="e">
        <f>INDEX(Curva_Temp[Temp],MATCH(TBL_CalcDarwin[[#This Row],[Darwin Temp.
°C]],Curva_Temp[Temp]))</f>
        <v>#REF!</v>
      </c>
      <c r="Z40" s="39" t="e">
        <f>INDEX(Curva_Temp[Warranted Power Curve for 
1.194Kg/m3 air density '[kW']
SG 5.0-145 (AM 0, 5.0MW) AT 
90M],MATCH(TBL_CalcDarwin[[#This Row],[Darwin Temp.
°C]],Curva_Temp[Temp]))</f>
        <v>#REF!</v>
      </c>
      <c r="AA40" s="39" t="e" cm="1">
        <f t="array" ref="AA40">INDEX(Curva_Temp[Temp],MATCH(TBL_CalcDarwin[[#This Row],[Darwin Temp.
°C]],Curva_Temp[Temp])+1)</f>
        <v>#REF!</v>
      </c>
      <c r="AB40" s="39" t="e" cm="1">
        <f t="array" ref="AB40">INDEX(Curva_Temp[Warranted Power Curve for 
1.194Kg/m3 air density '[kW']
SG 5.0-145 (AM 0, 5.0MW) AT 
90M],MATCH(TBL_CalcDarwin[[#This Row],[Darwin Temp.
°C]],Curva_Temp[Temp])+1)</f>
        <v>#REF!</v>
      </c>
      <c r="AC40" s="43" t="e">
        <f>HLOOKUP(TBL_CalcDarwin[[#This Row],[Fecha]],#REF!,2,FALSE)</f>
        <v>#REF!</v>
      </c>
      <c r="AD40" s="43" t="e">
        <f>HLOOKUP(TBL_CalcDarwin[[#This Row],[Fecha]],#REF!,3,FALSE)</f>
        <v>#REF!</v>
      </c>
      <c r="AE40" s="43" t="e">
        <f>HLOOKUP(TBL_CalcDarwin[[#This Row],[Fecha]],#REF!,4,FALSE)</f>
        <v>#REF!</v>
      </c>
      <c r="AF40" s="43" t="e">
        <f>HLOOKUP(TBL_CalcDarwin[[#This Row],[Fecha]],#REF!,5,FALSE)</f>
        <v>#REF!</v>
      </c>
      <c r="AG40" s="43" t="e">
        <f>HLOOKUP(TBL_CalcDarwin[[#This Row],[Fecha]],#REF!,6,FALSE)</f>
        <v>#REF!</v>
      </c>
      <c r="AH40" s="43" t="e">
        <f>HLOOKUP(TBL_CalcDarwin[[#This Row],[Fecha]],#REF!,7,FALSE)</f>
        <v>#REF!</v>
      </c>
      <c r="AI40" s="44" t="e">
        <f>HLOOKUP(TBL_CalcDarwin[[#This Row],[Fecha]],#REF!,8,FALSE)</f>
        <v>#REF!</v>
      </c>
      <c r="AJ40" s="44" t="e">
        <f>HLOOKUP(TBL_CalcDarwin[[#This Row],[Fecha]],#REF!,9,FALSE)</f>
        <v>#REF!</v>
      </c>
      <c r="AK40" s="44" t="e">
        <f>HLOOKUP(TBL_CalcDarwin[[#This Row],[Fecha]],#REF!,10,FALSE)</f>
        <v>#REF!</v>
      </c>
      <c r="AL40" s="44" t="e">
        <f>HLOOKUP(TBL_CalcDarwin[[#This Row],[Fecha]],#REF!,11,FALSE)</f>
        <v>#REF!</v>
      </c>
      <c r="AM40" s="44" t="e">
        <f>HLOOKUP(TBL_CalcDarwin[[#This Row],[Fecha]],#REF!,12,FALSE)</f>
        <v>#REF!</v>
      </c>
      <c r="AN40" s="44" t="e">
        <f>HLOOKUP(TBL_CalcDarwin[[#This Row],[Fecha]],#REF!,13,FALSE)</f>
        <v>#REF!</v>
      </c>
      <c r="AO40" s="35" t="e">
        <f>TBL_CalcDarwin[[#This Row],[Lomitas - Barra A - 5.2 - Cerro]]+TBL_CalcDarwin[[#This Row],[Lomitas - Barra A - 5.2 - Medio]]+TBL_CalcDarwin[[#This Row],[Lomitas - Barra A - 5.2 - Mar]]</f>
        <v>#REF!</v>
      </c>
      <c r="AP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0" s="35" t="e">
        <f>TBL_CalcDarwin[[#This Row],[Expansión - Barra A - 5.2 - Cerro]]+TBL_CalcDarwin[[#This Row],[Expansión - Barra A - 5.2 - Medio]]+TBL_CalcDarwin[[#This Row],[Expansión - Barra A - 5.2 - Mar]]</f>
        <v>#REF!</v>
      </c>
      <c r="AT40" s="35" t="e">
        <f>TBL_CalcDarwin[[#This Row],[Expansión - Barra B - 5.2 - Cerro]]</f>
        <v>#REF!</v>
      </c>
      <c r="AU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0" s="29" t="e">
        <f>TBL_CalcDarwin[[#This Row],[Expansión - Barra B - 5.2 - Cerro]]*TBL_CalcDarwin[[#This Row],[AEG 5.2 MW Cerro]]</f>
        <v>#REF!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3">
      <c r="B41" s="51" t="e">
        <f t="shared" si="0"/>
        <v>#REF!</v>
      </c>
      <c r="C41" s="17" t="e">
        <f t="shared" si="3"/>
        <v>#REF!</v>
      </c>
      <c r="D41" s="34" t="e">
        <f>TBL_CalcDarwin[[#This Row],[Darwin PLOM
MW]]+TBL_CalcDarwin[[#This Row],[Darwin PLOME
MW]]</f>
        <v>#REF!</v>
      </c>
      <c r="E41" s="34" t="e">
        <f>TBL_CalcDarwin[[#This Row],[PLOM MW TOTAL BARRA A]]+TBL_CalcDarwin[[#This Row],[PLOM MW TOTAL BARRA B]]</f>
        <v>#REF!</v>
      </c>
      <c r="F41" s="34" t="e">
        <f>TBL_CalcDarwin[[#This Row],[PLOME MW TOTAL BARRA A]]+TBL_CalcDarwin[[#This Row],[PLOME MW TOTAL BARRA B]]</f>
        <v>#REF!</v>
      </c>
      <c r="G41" s="46" t="e">
        <f>#REF!</f>
        <v>#REF!</v>
      </c>
      <c r="H41" s="46" t="e">
        <f>#REF!</f>
        <v>#REF!</v>
      </c>
      <c r="I41" s="47" t="e">
        <f>#REF!</f>
        <v>#REF!</v>
      </c>
      <c r="J41" s="45" t="e">
        <f>CEILING(#REF!*TBL_CalcDarwin[[#This Row],[Darwin Gusts
m/s]],0.5)</f>
        <v>#REF!</v>
      </c>
      <c r="K41" s="45" t="e">
        <f>CEILING(#REF!*TBL_CalcDarwin[[#This Row],[Darwin Gusts
m/s]],0.5)</f>
        <v>#REF!</v>
      </c>
      <c r="L41" s="45" t="e">
        <f>CEILING(TBL_CalcDarwin[[#This Row],[Darwin Gusts
m/s]],0.5)</f>
        <v>#REF!</v>
      </c>
      <c r="M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1" s="39" t="e">
        <f>INDEX(Curva_Temp[Temp],MATCH(TBL_CalcDarwin[[#This Row],[Darwin Temp.
°C]],Curva_Temp[Temp]))</f>
        <v>#REF!</v>
      </c>
      <c r="R41" s="39" t="e">
        <f>INDEX(Curva_Temp[Warranted Power Curve for 
1.194Kg/m3 air density '[kW']
SG 5.0-145 (AM+1, 5.2MW) AT 
90M],MATCH(TBL_CalcDarwin[[#This Row],[Darwin Temp.
°C]],Curva_Temp[Temp]))</f>
        <v>#REF!</v>
      </c>
      <c r="S41" s="39" t="e" cm="1">
        <f t="array" ref="S41">INDEX(Curva_Temp[Temp],MATCH(TBL_CalcDarwin[[#This Row],[Darwin Temp.
°C]],Curva_Temp[Temp])+1)</f>
        <v>#REF!</v>
      </c>
      <c r="T41" s="39" t="e" cm="1">
        <f t="array" ref="T41">INDEX(Curva_Temp[Warranted Power Curve for 
1.194Kg/m3 air density '[kW']
SG 5.0-145 (AM+1, 5.2MW) AT 
90M],MATCH(TBL_CalcDarwin[[#This Row],[Darwin Temp.
°C]],Curva_Temp[Temp])+1)</f>
        <v>#REF!</v>
      </c>
      <c r="U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1" s="39" t="e">
        <f>INDEX(Curva_Temp[Temp],MATCH(TBL_CalcDarwin[[#This Row],[Darwin Temp.
°C]],Curva_Temp[Temp]))</f>
        <v>#REF!</v>
      </c>
      <c r="Z41" s="39" t="e">
        <f>INDEX(Curva_Temp[Warranted Power Curve for 
1.194Kg/m3 air density '[kW']
SG 5.0-145 (AM 0, 5.0MW) AT 
90M],MATCH(TBL_CalcDarwin[[#This Row],[Darwin Temp.
°C]],Curva_Temp[Temp]))</f>
        <v>#REF!</v>
      </c>
      <c r="AA41" s="39" t="e" cm="1">
        <f t="array" ref="AA41">INDEX(Curva_Temp[Temp],MATCH(TBL_CalcDarwin[[#This Row],[Darwin Temp.
°C]],Curva_Temp[Temp])+1)</f>
        <v>#REF!</v>
      </c>
      <c r="AB41" s="39" t="e" cm="1">
        <f t="array" ref="AB41">INDEX(Curva_Temp[Warranted Power Curve for 
1.194Kg/m3 air density '[kW']
SG 5.0-145 (AM 0, 5.0MW) AT 
90M],MATCH(TBL_CalcDarwin[[#This Row],[Darwin Temp.
°C]],Curva_Temp[Temp])+1)</f>
        <v>#REF!</v>
      </c>
      <c r="AC41" s="43" t="e">
        <f>HLOOKUP(TBL_CalcDarwin[[#This Row],[Fecha]],#REF!,2,FALSE)</f>
        <v>#REF!</v>
      </c>
      <c r="AD41" s="43" t="e">
        <f>HLOOKUP(TBL_CalcDarwin[[#This Row],[Fecha]],#REF!,3,FALSE)</f>
        <v>#REF!</v>
      </c>
      <c r="AE41" s="43" t="e">
        <f>HLOOKUP(TBL_CalcDarwin[[#This Row],[Fecha]],#REF!,4,FALSE)</f>
        <v>#REF!</v>
      </c>
      <c r="AF41" s="43" t="e">
        <f>HLOOKUP(TBL_CalcDarwin[[#This Row],[Fecha]],#REF!,5,FALSE)</f>
        <v>#REF!</v>
      </c>
      <c r="AG41" s="43" t="e">
        <f>HLOOKUP(TBL_CalcDarwin[[#This Row],[Fecha]],#REF!,6,FALSE)</f>
        <v>#REF!</v>
      </c>
      <c r="AH41" s="43" t="e">
        <f>HLOOKUP(TBL_CalcDarwin[[#This Row],[Fecha]],#REF!,7,FALSE)</f>
        <v>#REF!</v>
      </c>
      <c r="AI41" s="44" t="e">
        <f>HLOOKUP(TBL_CalcDarwin[[#This Row],[Fecha]],#REF!,8,FALSE)</f>
        <v>#REF!</v>
      </c>
      <c r="AJ41" s="44" t="e">
        <f>HLOOKUP(TBL_CalcDarwin[[#This Row],[Fecha]],#REF!,9,FALSE)</f>
        <v>#REF!</v>
      </c>
      <c r="AK41" s="44" t="e">
        <f>HLOOKUP(TBL_CalcDarwin[[#This Row],[Fecha]],#REF!,10,FALSE)</f>
        <v>#REF!</v>
      </c>
      <c r="AL41" s="44" t="e">
        <f>HLOOKUP(TBL_CalcDarwin[[#This Row],[Fecha]],#REF!,11,FALSE)</f>
        <v>#REF!</v>
      </c>
      <c r="AM41" s="44" t="e">
        <f>HLOOKUP(TBL_CalcDarwin[[#This Row],[Fecha]],#REF!,12,FALSE)</f>
        <v>#REF!</v>
      </c>
      <c r="AN41" s="44" t="e">
        <f>HLOOKUP(TBL_CalcDarwin[[#This Row],[Fecha]],#REF!,13,FALSE)</f>
        <v>#REF!</v>
      </c>
      <c r="AO41" s="35" t="e">
        <f>TBL_CalcDarwin[[#This Row],[Lomitas - Barra A - 5.2 - Cerro]]+TBL_CalcDarwin[[#This Row],[Lomitas - Barra A - 5.2 - Medio]]+TBL_CalcDarwin[[#This Row],[Lomitas - Barra A - 5.2 - Mar]]</f>
        <v>#REF!</v>
      </c>
      <c r="AP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1" s="35" t="e">
        <f>TBL_CalcDarwin[[#This Row],[Expansión - Barra A - 5.2 - Cerro]]+TBL_CalcDarwin[[#This Row],[Expansión - Barra A - 5.2 - Medio]]+TBL_CalcDarwin[[#This Row],[Expansión - Barra A - 5.2 - Mar]]</f>
        <v>#REF!</v>
      </c>
      <c r="AT41" s="35" t="e">
        <f>TBL_CalcDarwin[[#This Row],[Expansión - Barra B - 5.2 - Cerro]]</f>
        <v>#REF!</v>
      </c>
      <c r="AU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1" s="29" t="e">
        <f>TBL_CalcDarwin[[#This Row],[Expansión - Barra B - 5.2 - Cerro]]*TBL_CalcDarwin[[#This Row],[AEG 5.2 MW Cerro]]</f>
        <v>#REF!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3">
      <c r="B42" s="51" t="e">
        <f t="shared" si="0"/>
        <v>#REF!</v>
      </c>
      <c r="C42" s="17" t="e">
        <f t="shared" si="3"/>
        <v>#REF!</v>
      </c>
      <c r="D42" s="34" t="e">
        <f>TBL_CalcDarwin[[#This Row],[Darwin PLOM
MW]]+TBL_CalcDarwin[[#This Row],[Darwin PLOME
MW]]</f>
        <v>#REF!</v>
      </c>
      <c r="E42" s="34" t="e">
        <f>TBL_CalcDarwin[[#This Row],[PLOM MW TOTAL BARRA A]]+TBL_CalcDarwin[[#This Row],[PLOM MW TOTAL BARRA B]]</f>
        <v>#REF!</v>
      </c>
      <c r="F42" s="34" t="e">
        <f>TBL_CalcDarwin[[#This Row],[PLOME MW TOTAL BARRA A]]+TBL_CalcDarwin[[#This Row],[PLOME MW TOTAL BARRA B]]</f>
        <v>#REF!</v>
      </c>
      <c r="G42" s="46" t="e">
        <f>#REF!</f>
        <v>#REF!</v>
      </c>
      <c r="H42" s="46" t="e">
        <f>#REF!</f>
        <v>#REF!</v>
      </c>
      <c r="I42" s="47" t="e">
        <f>#REF!</f>
        <v>#REF!</v>
      </c>
      <c r="J42" s="45" t="e">
        <f>CEILING(#REF!*TBL_CalcDarwin[[#This Row],[Darwin Gusts
m/s]],0.5)</f>
        <v>#REF!</v>
      </c>
      <c r="K42" s="45" t="e">
        <f>CEILING(#REF!*TBL_CalcDarwin[[#This Row],[Darwin Gusts
m/s]],0.5)</f>
        <v>#REF!</v>
      </c>
      <c r="L42" s="45" t="e">
        <f>CEILING(TBL_CalcDarwin[[#This Row],[Darwin Gusts
m/s]],0.5)</f>
        <v>#REF!</v>
      </c>
      <c r="M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2" s="39" t="e">
        <f>INDEX(Curva_Temp[Temp],MATCH(TBL_CalcDarwin[[#This Row],[Darwin Temp.
°C]],Curva_Temp[Temp]))</f>
        <v>#REF!</v>
      </c>
      <c r="R42" s="39" t="e">
        <f>INDEX(Curva_Temp[Warranted Power Curve for 
1.194Kg/m3 air density '[kW']
SG 5.0-145 (AM+1, 5.2MW) AT 
90M],MATCH(TBL_CalcDarwin[[#This Row],[Darwin Temp.
°C]],Curva_Temp[Temp]))</f>
        <v>#REF!</v>
      </c>
      <c r="S42" s="39" t="e" cm="1">
        <f t="array" ref="S42">INDEX(Curva_Temp[Temp],MATCH(TBL_CalcDarwin[[#This Row],[Darwin Temp.
°C]],Curva_Temp[Temp])+1)</f>
        <v>#REF!</v>
      </c>
      <c r="T42" s="39" t="e" cm="1">
        <f t="array" ref="T42">INDEX(Curva_Temp[Warranted Power Curve for 
1.194Kg/m3 air density '[kW']
SG 5.0-145 (AM+1, 5.2MW) AT 
90M],MATCH(TBL_CalcDarwin[[#This Row],[Darwin Temp.
°C]],Curva_Temp[Temp])+1)</f>
        <v>#REF!</v>
      </c>
      <c r="U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2" s="39" t="e">
        <f>INDEX(Curva_Temp[Temp],MATCH(TBL_CalcDarwin[[#This Row],[Darwin Temp.
°C]],Curva_Temp[Temp]))</f>
        <v>#REF!</v>
      </c>
      <c r="Z42" s="39" t="e">
        <f>INDEX(Curva_Temp[Warranted Power Curve for 
1.194Kg/m3 air density '[kW']
SG 5.0-145 (AM 0, 5.0MW) AT 
90M],MATCH(TBL_CalcDarwin[[#This Row],[Darwin Temp.
°C]],Curva_Temp[Temp]))</f>
        <v>#REF!</v>
      </c>
      <c r="AA42" s="39" t="e" cm="1">
        <f t="array" ref="AA42">INDEX(Curva_Temp[Temp],MATCH(TBL_CalcDarwin[[#This Row],[Darwin Temp.
°C]],Curva_Temp[Temp])+1)</f>
        <v>#REF!</v>
      </c>
      <c r="AB42" s="39" t="e" cm="1">
        <f t="array" ref="AB42">INDEX(Curva_Temp[Warranted Power Curve for 
1.194Kg/m3 air density '[kW']
SG 5.0-145 (AM 0, 5.0MW) AT 
90M],MATCH(TBL_CalcDarwin[[#This Row],[Darwin Temp.
°C]],Curva_Temp[Temp])+1)</f>
        <v>#REF!</v>
      </c>
      <c r="AC42" s="43" t="e">
        <f>HLOOKUP(TBL_CalcDarwin[[#This Row],[Fecha]],#REF!,2,FALSE)</f>
        <v>#REF!</v>
      </c>
      <c r="AD42" s="43" t="e">
        <f>HLOOKUP(TBL_CalcDarwin[[#This Row],[Fecha]],#REF!,3,FALSE)</f>
        <v>#REF!</v>
      </c>
      <c r="AE42" s="43" t="e">
        <f>HLOOKUP(TBL_CalcDarwin[[#This Row],[Fecha]],#REF!,4,FALSE)</f>
        <v>#REF!</v>
      </c>
      <c r="AF42" s="43" t="e">
        <f>HLOOKUP(TBL_CalcDarwin[[#This Row],[Fecha]],#REF!,5,FALSE)</f>
        <v>#REF!</v>
      </c>
      <c r="AG42" s="43" t="e">
        <f>HLOOKUP(TBL_CalcDarwin[[#This Row],[Fecha]],#REF!,6,FALSE)</f>
        <v>#REF!</v>
      </c>
      <c r="AH42" s="43" t="e">
        <f>HLOOKUP(TBL_CalcDarwin[[#This Row],[Fecha]],#REF!,7,FALSE)</f>
        <v>#REF!</v>
      </c>
      <c r="AI42" s="44" t="e">
        <f>HLOOKUP(TBL_CalcDarwin[[#This Row],[Fecha]],#REF!,8,FALSE)</f>
        <v>#REF!</v>
      </c>
      <c r="AJ42" s="44" t="e">
        <f>HLOOKUP(TBL_CalcDarwin[[#This Row],[Fecha]],#REF!,9,FALSE)</f>
        <v>#REF!</v>
      </c>
      <c r="AK42" s="44" t="e">
        <f>HLOOKUP(TBL_CalcDarwin[[#This Row],[Fecha]],#REF!,10,FALSE)</f>
        <v>#REF!</v>
      </c>
      <c r="AL42" s="44" t="e">
        <f>HLOOKUP(TBL_CalcDarwin[[#This Row],[Fecha]],#REF!,11,FALSE)</f>
        <v>#REF!</v>
      </c>
      <c r="AM42" s="44" t="e">
        <f>HLOOKUP(TBL_CalcDarwin[[#This Row],[Fecha]],#REF!,12,FALSE)</f>
        <v>#REF!</v>
      </c>
      <c r="AN42" s="44" t="e">
        <f>HLOOKUP(TBL_CalcDarwin[[#This Row],[Fecha]],#REF!,13,FALSE)</f>
        <v>#REF!</v>
      </c>
      <c r="AO42" s="35" t="e">
        <f>TBL_CalcDarwin[[#This Row],[Lomitas - Barra A - 5.2 - Cerro]]+TBL_CalcDarwin[[#This Row],[Lomitas - Barra A - 5.2 - Medio]]+TBL_CalcDarwin[[#This Row],[Lomitas - Barra A - 5.2 - Mar]]</f>
        <v>#REF!</v>
      </c>
      <c r="AP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2" s="35" t="e">
        <f>TBL_CalcDarwin[[#This Row],[Expansión - Barra A - 5.2 - Cerro]]+TBL_CalcDarwin[[#This Row],[Expansión - Barra A - 5.2 - Medio]]+TBL_CalcDarwin[[#This Row],[Expansión - Barra A - 5.2 - Mar]]</f>
        <v>#REF!</v>
      </c>
      <c r="AT42" s="35" t="e">
        <f>TBL_CalcDarwin[[#This Row],[Expansión - Barra B - 5.2 - Cerro]]</f>
        <v>#REF!</v>
      </c>
      <c r="AU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2" s="29" t="e">
        <f>TBL_CalcDarwin[[#This Row],[Expansión - Barra B - 5.2 - Cerro]]*TBL_CalcDarwin[[#This Row],[AEG 5.2 MW Cerro]]</f>
        <v>#REF!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3">
      <c r="B43" s="51" t="e">
        <f t="shared" si="0"/>
        <v>#REF!</v>
      </c>
      <c r="C43" s="17" t="e">
        <f t="shared" si="3"/>
        <v>#REF!</v>
      </c>
      <c r="D43" s="34" t="e">
        <f>TBL_CalcDarwin[[#This Row],[Darwin PLOM
MW]]+TBL_CalcDarwin[[#This Row],[Darwin PLOME
MW]]</f>
        <v>#REF!</v>
      </c>
      <c r="E43" s="34" t="e">
        <f>TBL_CalcDarwin[[#This Row],[PLOM MW TOTAL BARRA A]]+TBL_CalcDarwin[[#This Row],[PLOM MW TOTAL BARRA B]]</f>
        <v>#REF!</v>
      </c>
      <c r="F43" s="34" t="e">
        <f>TBL_CalcDarwin[[#This Row],[PLOME MW TOTAL BARRA A]]+TBL_CalcDarwin[[#This Row],[PLOME MW TOTAL BARRA B]]</f>
        <v>#REF!</v>
      </c>
      <c r="G43" s="46" t="e">
        <f>#REF!</f>
        <v>#REF!</v>
      </c>
      <c r="H43" s="46" t="e">
        <f>#REF!</f>
        <v>#REF!</v>
      </c>
      <c r="I43" s="47" t="e">
        <f>#REF!</f>
        <v>#REF!</v>
      </c>
      <c r="J43" s="45" t="e">
        <f>CEILING(#REF!*TBL_CalcDarwin[[#This Row],[Darwin Gusts
m/s]],0.5)</f>
        <v>#REF!</v>
      </c>
      <c r="K43" s="45" t="e">
        <f>CEILING(#REF!*TBL_CalcDarwin[[#This Row],[Darwin Gusts
m/s]],0.5)</f>
        <v>#REF!</v>
      </c>
      <c r="L43" s="45" t="e">
        <f>CEILING(TBL_CalcDarwin[[#This Row],[Darwin Gusts
m/s]],0.5)</f>
        <v>#REF!</v>
      </c>
      <c r="M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3" s="39" t="e">
        <f>INDEX(Curva_Temp[Temp],MATCH(TBL_CalcDarwin[[#This Row],[Darwin Temp.
°C]],Curva_Temp[Temp]))</f>
        <v>#REF!</v>
      </c>
      <c r="R43" s="39" t="e">
        <f>INDEX(Curva_Temp[Warranted Power Curve for 
1.194Kg/m3 air density '[kW']
SG 5.0-145 (AM+1, 5.2MW) AT 
90M],MATCH(TBL_CalcDarwin[[#This Row],[Darwin Temp.
°C]],Curva_Temp[Temp]))</f>
        <v>#REF!</v>
      </c>
      <c r="S43" s="39" t="e" cm="1">
        <f t="array" ref="S43">INDEX(Curva_Temp[Temp],MATCH(TBL_CalcDarwin[[#This Row],[Darwin Temp.
°C]],Curva_Temp[Temp])+1)</f>
        <v>#REF!</v>
      </c>
      <c r="T43" s="39" t="e" cm="1">
        <f t="array" ref="T43">INDEX(Curva_Temp[Warranted Power Curve for 
1.194Kg/m3 air density '[kW']
SG 5.0-145 (AM+1, 5.2MW) AT 
90M],MATCH(TBL_CalcDarwin[[#This Row],[Darwin Temp.
°C]],Curva_Temp[Temp])+1)</f>
        <v>#REF!</v>
      </c>
      <c r="U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3" s="39" t="e">
        <f>INDEX(Curva_Temp[Temp],MATCH(TBL_CalcDarwin[[#This Row],[Darwin Temp.
°C]],Curva_Temp[Temp]))</f>
        <v>#REF!</v>
      </c>
      <c r="Z43" s="39" t="e">
        <f>INDEX(Curva_Temp[Warranted Power Curve for 
1.194Kg/m3 air density '[kW']
SG 5.0-145 (AM 0, 5.0MW) AT 
90M],MATCH(TBL_CalcDarwin[[#This Row],[Darwin Temp.
°C]],Curva_Temp[Temp]))</f>
        <v>#REF!</v>
      </c>
      <c r="AA43" s="39" t="e" cm="1">
        <f t="array" ref="AA43">INDEX(Curva_Temp[Temp],MATCH(TBL_CalcDarwin[[#This Row],[Darwin Temp.
°C]],Curva_Temp[Temp])+1)</f>
        <v>#REF!</v>
      </c>
      <c r="AB43" s="39" t="e" cm="1">
        <f t="array" ref="AB43">INDEX(Curva_Temp[Warranted Power Curve for 
1.194Kg/m3 air density '[kW']
SG 5.0-145 (AM 0, 5.0MW) AT 
90M],MATCH(TBL_CalcDarwin[[#This Row],[Darwin Temp.
°C]],Curva_Temp[Temp])+1)</f>
        <v>#REF!</v>
      </c>
      <c r="AC43" s="43" t="e">
        <f>HLOOKUP(TBL_CalcDarwin[[#This Row],[Fecha]],#REF!,2,FALSE)</f>
        <v>#REF!</v>
      </c>
      <c r="AD43" s="43" t="e">
        <f>HLOOKUP(TBL_CalcDarwin[[#This Row],[Fecha]],#REF!,3,FALSE)</f>
        <v>#REF!</v>
      </c>
      <c r="AE43" s="43" t="e">
        <f>HLOOKUP(TBL_CalcDarwin[[#This Row],[Fecha]],#REF!,4,FALSE)</f>
        <v>#REF!</v>
      </c>
      <c r="AF43" s="43" t="e">
        <f>HLOOKUP(TBL_CalcDarwin[[#This Row],[Fecha]],#REF!,5,FALSE)</f>
        <v>#REF!</v>
      </c>
      <c r="AG43" s="43" t="e">
        <f>HLOOKUP(TBL_CalcDarwin[[#This Row],[Fecha]],#REF!,6,FALSE)</f>
        <v>#REF!</v>
      </c>
      <c r="AH43" s="43" t="e">
        <f>HLOOKUP(TBL_CalcDarwin[[#This Row],[Fecha]],#REF!,7,FALSE)</f>
        <v>#REF!</v>
      </c>
      <c r="AI43" s="44" t="e">
        <f>HLOOKUP(TBL_CalcDarwin[[#This Row],[Fecha]],#REF!,8,FALSE)</f>
        <v>#REF!</v>
      </c>
      <c r="AJ43" s="44" t="e">
        <f>HLOOKUP(TBL_CalcDarwin[[#This Row],[Fecha]],#REF!,9,FALSE)</f>
        <v>#REF!</v>
      </c>
      <c r="AK43" s="44" t="e">
        <f>HLOOKUP(TBL_CalcDarwin[[#This Row],[Fecha]],#REF!,10,FALSE)</f>
        <v>#REF!</v>
      </c>
      <c r="AL43" s="44" t="e">
        <f>HLOOKUP(TBL_CalcDarwin[[#This Row],[Fecha]],#REF!,11,FALSE)</f>
        <v>#REF!</v>
      </c>
      <c r="AM43" s="44" t="e">
        <f>HLOOKUP(TBL_CalcDarwin[[#This Row],[Fecha]],#REF!,12,FALSE)</f>
        <v>#REF!</v>
      </c>
      <c r="AN43" s="44" t="e">
        <f>HLOOKUP(TBL_CalcDarwin[[#This Row],[Fecha]],#REF!,13,FALSE)</f>
        <v>#REF!</v>
      </c>
      <c r="AO43" s="35" t="e">
        <f>TBL_CalcDarwin[[#This Row],[Lomitas - Barra A - 5.2 - Cerro]]+TBL_CalcDarwin[[#This Row],[Lomitas - Barra A - 5.2 - Medio]]+TBL_CalcDarwin[[#This Row],[Lomitas - Barra A - 5.2 - Mar]]</f>
        <v>#REF!</v>
      </c>
      <c r="AP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3" s="35" t="e">
        <f>TBL_CalcDarwin[[#This Row],[Expansión - Barra A - 5.2 - Cerro]]+TBL_CalcDarwin[[#This Row],[Expansión - Barra A - 5.2 - Medio]]+TBL_CalcDarwin[[#This Row],[Expansión - Barra A - 5.2 - Mar]]</f>
        <v>#REF!</v>
      </c>
      <c r="AT43" s="35" t="e">
        <f>TBL_CalcDarwin[[#This Row],[Expansión - Barra B - 5.2 - Cerro]]</f>
        <v>#REF!</v>
      </c>
      <c r="AU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3" s="29" t="e">
        <f>TBL_CalcDarwin[[#This Row],[Expansión - Barra B - 5.2 - Cerro]]*TBL_CalcDarwin[[#This Row],[AEG 5.2 MW Cerro]]</f>
        <v>#REF!</v>
      </c>
      <c r="AZ43" s="18"/>
      <c r="BA43" s="18"/>
      <c r="BB43" s="18"/>
      <c r="BC43" s="18"/>
      <c r="BD43" s="18"/>
      <c r="BE43" s="18"/>
      <c r="BF43" s="18"/>
    </row>
    <row r="44" spans="2:80" ht="12" x14ac:dyDescent="0.3">
      <c r="B44" s="51" t="e">
        <f t="shared" si="0"/>
        <v>#REF!</v>
      </c>
      <c r="C44" s="17" t="e">
        <f t="shared" si="3"/>
        <v>#REF!</v>
      </c>
      <c r="D44" s="34" t="e">
        <f>TBL_CalcDarwin[[#This Row],[Darwin PLOM
MW]]+TBL_CalcDarwin[[#This Row],[Darwin PLOME
MW]]</f>
        <v>#REF!</v>
      </c>
      <c r="E44" s="34" t="e">
        <f>TBL_CalcDarwin[[#This Row],[PLOM MW TOTAL BARRA A]]+TBL_CalcDarwin[[#This Row],[PLOM MW TOTAL BARRA B]]</f>
        <v>#REF!</v>
      </c>
      <c r="F44" s="34" t="e">
        <f>TBL_CalcDarwin[[#This Row],[PLOME MW TOTAL BARRA A]]+TBL_CalcDarwin[[#This Row],[PLOME MW TOTAL BARRA B]]</f>
        <v>#REF!</v>
      </c>
      <c r="G44" s="46" t="e">
        <f>#REF!</f>
        <v>#REF!</v>
      </c>
      <c r="H44" s="46" t="e">
        <f>#REF!</f>
        <v>#REF!</v>
      </c>
      <c r="I44" s="47" t="e">
        <f>#REF!</f>
        <v>#REF!</v>
      </c>
      <c r="J44" s="45" t="e">
        <f>CEILING(#REF!*TBL_CalcDarwin[[#This Row],[Darwin Gusts
m/s]],0.5)</f>
        <v>#REF!</v>
      </c>
      <c r="K44" s="45" t="e">
        <f>CEILING(#REF!*TBL_CalcDarwin[[#This Row],[Darwin Gusts
m/s]],0.5)</f>
        <v>#REF!</v>
      </c>
      <c r="L44" s="45" t="e">
        <f>CEILING(TBL_CalcDarwin[[#This Row],[Darwin Gusts
m/s]],0.5)</f>
        <v>#REF!</v>
      </c>
      <c r="M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4" s="39" t="e">
        <f>INDEX(Curva_Temp[Temp],MATCH(TBL_CalcDarwin[[#This Row],[Darwin Temp.
°C]],Curva_Temp[Temp]))</f>
        <v>#REF!</v>
      </c>
      <c r="R44" s="39" t="e">
        <f>INDEX(Curva_Temp[Warranted Power Curve for 
1.194Kg/m3 air density '[kW']
SG 5.0-145 (AM+1, 5.2MW) AT 
90M],MATCH(TBL_CalcDarwin[[#This Row],[Darwin Temp.
°C]],Curva_Temp[Temp]))</f>
        <v>#REF!</v>
      </c>
      <c r="S44" s="39" t="e" cm="1">
        <f t="array" ref="S44">INDEX(Curva_Temp[Temp],MATCH(TBL_CalcDarwin[[#This Row],[Darwin Temp.
°C]],Curva_Temp[Temp])+1)</f>
        <v>#REF!</v>
      </c>
      <c r="T44" s="39" t="e" cm="1">
        <f t="array" ref="T44">INDEX(Curva_Temp[Warranted Power Curve for 
1.194Kg/m3 air density '[kW']
SG 5.0-145 (AM+1, 5.2MW) AT 
90M],MATCH(TBL_CalcDarwin[[#This Row],[Darwin Temp.
°C]],Curva_Temp[Temp])+1)</f>
        <v>#REF!</v>
      </c>
      <c r="U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4" s="39" t="e">
        <f>INDEX(Curva_Temp[Temp],MATCH(TBL_CalcDarwin[[#This Row],[Darwin Temp.
°C]],Curva_Temp[Temp]))</f>
        <v>#REF!</v>
      </c>
      <c r="Z44" s="39" t="e">
        <f>INDEX(Curva_Temp[Warranted Power Curve for 
1.194Kg/m3 air density '[kW']
SG 5.0-145 (AM 0, 5.0MW) AT 
90M],MATCH(TBL_CalcDarwin[[#This Row],[Darwin Temp.
°C]],Curva_Temp[Temp]))</f>
        <v>#REF!</v>
      </c>
      <c r="AA44" s="39" t="e" cm="1">
        <f t="array" ref="AA44">INDEX(Curva_Temp[Temp],MATCH(TBL_CalcDarwin[[#This Row],[Darwin Temp.
°C]],Curva_Temp[Temp])+1)</f>
        <v>#REF!</v>
      </c>
      <c r="AB44" s="39" t="e" cm="1">
        <f t="array" ref="AB44">INDEX(Curva_Temp[Warranted Power Curve for 
1.194Kg/m3 air density '[kW']
SG 5.0-145 (AM 0, 5.0MW) AT 
90M],MATCH(TBL_CalcDarwin[[#This Row],[Darwin Temp.
°C]],Curva_Temp[Temp])+1)</f>
        <v>#REF!</v>
      </c>
      <c r="AC44" s="43" t="e">
        <f>HLOOKUP(TBL_CalcDarwin[[#This Row],[Fecha]],#REF!,2,FALSE)</f>
        <v>#REF!</v>
      </c>
      <c r="AD44" s="43" t="e">
        <f>HLOOKUP(TBL_CalcDarwin[[#This Row],[Fecha]],#REF!,3,FALSE)</f>
        <v>#REF!</v>
      </c>
      <c r="AE44" s="43" t="e">
        <f>HLOOKUP(TBL_CalcDarwin[[#This Row],[Fecha]],#REF!,4,FALSE)</f>
        <v>#REF!</v>
      </c>
      <c r="AF44" s="43" t="e">
        <f>HLOOKUP(TBL_CalcDarwin[[#This Row],[Fecha]],#REF!,5,FALSE)</f>
        <v>#REF!</v>
      </c>
      <c r="AG44" s="43" t="e">
        <f>HLOOKUP(TBL_CalcDarwin[[#This Row],[Fecha]],#REF!,6,FALSE)</f>
        <v>#REF!</v>
      </c>
      <c r="AH44" s="43" t="e">
        <f>HLOOKUP(TBL_CalcDarwin[[#This Row],[Fecha]],#REF!,7,FALSE)</f>
        <v>#REF!</v>
      </c>
      <c r="AI44" s="44" t="e">
        <f>HLOOKUP(TBL_CalcDarwin[[#This Row],[Fecha]],#REF!,8,FALSE)</f>
        <v>#REF!</v>
      </c>
      <c r="AJ44" s="44" t="e">
        <f>HLOOKUP(TBL_CalcDarwin[[#This Row],[Fecha]],#REF!,9,FALSE)</f>
        <v>#REF!</v>
      </c>
      <c r="AK44" s="44" t="e">
        <f>HLOOKUP(TBL_CalcDarwin[[#This Row],[Fecha]],#REF!,10,FALSE)</f>
        <v>#REF!</v>
      </c>
      <c r="AL44" s="44" t="e">
        <f>HLOOKUP(TBL_CalcDarwin[[#This Row],[Fecha]],#REF!,11,FALSE)</f>
        <v>#REF!</v>
      </c>
      <c r="AM44" s="44" t="e">
        <f>HLOOKUP(TBL_CalcDarwin[[#This Row],[Fecha]],#REF!,12,FALSE)</f>
        <v>#REF!</v>
      </c>
      <c r="AN44" s="44" t="e">
        <f>HLOOKUP(TBL_CalcDarwin[[#This Row],[Fecha]],#REF!,13,FALSE)</f>
        <v>#REF!</v>
      </c>
      <c r="AO44" s="35" t="e">
        <f>TBL_CalcDarwin[[#This Row],[Lomitas - Barra A - 5.2 - Cerro]]+TBL_CalcDarwin[[#This Row],[Lomitas - Barra A - 5.2 - Medio]]+TBL_CalcDarwin[[#This Row],[Lomitas - Barra A - 5.2 - Mar]]</f>
        <v>#REF!</v>
      </c>
      <c r="AP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4" s="35" t="e">
        <f>TBL_CalcDarwin[[#This Row],[Expansión - Barra A - 5.2 - Cerro]]+TBL_CalcDarwin[[#This Row],[Expansión - Barra A - 5.2 - Medio]]+TBL_CalcDarwin[[#This Row],[Expansión - Barra A - 5.2 - Mar]]</f>
        <v>#REF!</v>
      </c>
      <c r="AT44" s="35" t="e">
        <f>TBL_CalcDarwin[[#This Row],[Expansión - Barra B - 5.2 - Cerro]]</f>
        <v>#REF!</v>
      </c>
      <c r="AU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4" s="29" t="e">
        <f>TBL_CalcDarwin[[#This Row],[Expansión - Barra B - 5.2 - Cerro]]*TBL_CalcDarwin[[#This Row],[AEG 5.2 MW Cerro]]</f>
        <v>#REF!</v>
      </c>
      <c r="AZ44" s="18"/>
      <c r="BA44" s="18"/>
      <c r="BB44" s="18"/>
      <c r="BC44" s="18"/>
      <c r="BD44" s="18"/>
      <c r="BE44" s="18"/>
      <c r="BF44" s="18"/>
    </row>
    <row r="45" spans="2:80" ht="12" x14ac:dyDescent="0.3">
      <c r="B45" s="51" t="e">
        <f t="shared" si="0"/>
        <v>#REF!</v>
      </c>
      <c r="C45" s="17" t="e">
        <f t="shared" si="3"/>
        <v>#REF!</v>
      </c>
      <c r="D45" s="34" t="e">
        <f>TBL_CalcDarwin[[#This Row],[Darwin PLOM
MW]]+TBL_CalcDarwin[[#This Row],[Darwin PLOME
MW]]</f>
        <v>#REF!</v>
      </c>
      <c r="E45" s="34" t="e">
        <f>TBL_CalcDarwin[[#This Row],[PLOM MW TOTAL BARRA A]]+TBL_CalcDarwin[[#This Row],[PLOM MW TOTAL BARRA B]]</f>
        <v>#REF!</v>
      </c>
      <c r="F45" s="34" t="e">
        <f>TBL_CalcDarwin[[#This Row],[PLOME MW TOTAL BARRA A]]+TBL_CalcDarwin[[#This Row],[PLOME MW TOTAL BARRA B]]</f>
        <v>#REF!</v>
      </c>
      <c r="G45" s="46" t="e">
        <f>#REF!</f>
        <v>#REF!</v>
      </c>
      <c r="H45" s="46" t="e">
        <f>#REF!</f>
        <v>#REF!</v>
      </c>
      <c r="I45" s="47" t="e">
        <f>#REF!</f>
        <v>#REF!</v>
      </c>
      <c r="J45" s="45" t="e">
        <f>CEILING(#REF!*TBL_CalcDarwin[[#This Row],[Darwin Gusts
m/s]],0.5)</f>
        <v>#REF!</v>
      </c>
      <c r="K45" s="45" t="e">
        <f>CEILING(#REF!*TBL_CalcDarwin[[#This Row],[Darwin Gusts
m/s]],0.5)</f>
        <v>#REF!</v>
      </c>
      <c r="L45" s="45" t="e">
        <f>CEILING(TBL_CalcDarwin[[#This Row],[Darwin Gusts
m/s]],0.5)</f>
        <v>#REF!</v>
      </c>
      <c r="M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5" s="39" t="e">
        <f>INDEX(Curva_Temp[Temp],MATCH(TBL_CalcDarwin[[#This Row],[Darwin Temp.
°C]],Curva_Temp[Temp]))</f>
        <v>#REF!</v>
      </c>
      <c r="R45" s="39" t="e">
        <f>INDEX(Curva_Temp[Warranted Power Curve for 
1.194Kg/m3 air density '[kW']
SG 5.0-145 (AM+1, 5.2MW) AT 
90M],MATCH(TBL_CalcDarwin[[#This Row],[Darwin Temp.
°C]],Curva_Temp[Temp]))</f>
        <v>#REF!</v>
      </c>
      <c r="S45" s="39" t="e" cm="1">
        <f t="array" ref="S45">INDEX(Curva_Temp[Temp],MATCH(TBL_CalcDarwin[[#This Row],[Darwin Temp.
°C]],Curva_Temp[Temp])+1)</f>
        <v>#REF!</v>
      </c>
      <c r="T45" s="39" t="e" cm="1">
        <f t="array" ref="T45">INDEX(Curva_Temp[Warranted Power Curve for 
1.194Kg/m3 air density '[kW']
SG 5.0-145 (AM+1, 5.2MW) AT 
90M],MATCH(TBL_CalcDarwin[[#This Row],[Darwin Temp.
°C]],Curva_Temp[Temp])+1)</f>
        <v>#REF!</v>
      </c>
      <c r="U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5" s="39" t="e">
        <f>INDEX(Curva_Temp[Temp],MATCH(TBL_CalcDarwin[[#This Row],[Darwin Temp.
°C]],Curva_Temp[Temp]))</f>
        <v>#REF!</v>
      </c>
      <c r="Z45" s="39" t="e">
        <f>INDEX(Curva_Temp[Warranted Power Curve for 
1.194Kg/m3 air density '[kW']
SG 5.0-145 (AM 0, 5.0MW) AT 
90M],MATCH(TBL_CalcDarwin[[#This Row],[Darwin Temp.
°C]],Curva_Temp[Temp]))</f>
        <v>#REF!</v>
      </c>
      <c r="AA45" s="39" t="e" cm="1">
        <f t="array" ref="AA45">INDEX(Curva_Temp[Temp],MATCH(TBL_CalcDarwin[[#This Row],[Darwin Temp.
°C]],Curva_Temp[Temp])+1)</f>
        <v>#REF!</v>
      </c>
      <c r="AB45" s="39" t="e" cm="1">
        <f t="array" ref="AB45">INDEX(Curva_Temp[Warranted Power Curve for 
1.194Kg/m3 air density '[kW']
SG 5.0-145 (AM 0, 5.0MW) AT 
90M],MATCH(TBL_CalcDarwin[[#This Row],[Darwin Temp.
°C]],Curva_Temp[Temp])+1)</f>
        <v>#REF!</v>
      </c>
      <c r="AC45" s="43" t="e">
        <f>HLOOKUP(TBL_CalcDarwin[[#This Row],[Fecha]],#REF!,2,FALSE)</f>
        <v>#REF!</v>
      </c>
      <c r="AD45" s="43" t="e">
        <f>HLOOKUP(TBL_CalcDarwin[[#This Row],[Fecha]],#REF!,3,FALSE)</f>
        <v>#REF!</v>
      </c>
      <c r="AE45" s="43" t="e">
        <f>HLOOKUP(TBL_CalcDarwin[[#This Row],[Fecha]],#REF!,4,FALSE)</f>
        <v>#REF!</v>
      </c>
      <c r="AF45" s="43" t="e">
        <f>HLOOKUP(TBL_CalcDarwin[[#This Row],[Fecha]],#REF!,5,FALSE)</f>
        <v>#REF!</v>
      </c>
      <c r="AG45" s="43" t="e">
        <f>HLOOKUP(TBL_CalcDarwin[[#This Row],[Fecha]],#REF!,6,FALSE)</f>
        <v>#REF!</v>
      </c>
      <c r="AH45" s="43" t="e">
        <f>HLOOKUP(TBL_CalcDarwin[[#This Row],[Fecha]],#REF!,7,FALSE)</f>
        <v>#REF!</v>
      </c>
      <c r="AI45" s="44" t="e">
        <f>HLOOKUP(TBL_CalcDarwin[[#This Row],[Fecha]],#REF!,8,FALSE)</f>
        <v>#REF!</v>
      </c>
      <c r="AJ45" s="44" t="e">
        <f>HLOOKUP(TBL_CalcDarwin[[#This Row],[Fecha]],#REF!,9,FALSE)</f>
        <v>#REF!</v>
      </c>
      <c r="AK45" s="44" t="e">
        <f>HLOOKUP(TBL_CalcDarwin[[#This Row],[Fecha]],#REF!,10,FALSE)</f>
        <v>#REF!</v>
      </c>
      <c r="AL45" s="44" t="e">
        <f>HLOOKUP(TBL_CalcDarwin[[#This Row],[Fecha]],#REF!,11,FALSE)</f>
        <v>#REF!</v>
      </c>
      <c r="AM45" s="44" t="e">
        <f>HLOOKUP(TBL_CalcDarwin[[#This Row],[Fecha]],#REF!,12,FALSE)</f>
        <v>#REF!</v>
      </c>
      <c r="AN45" s="44" t="e">
        <f>HLOOKUP(TBL_CalcDarwin[[#This Row],[Fecha]],#REF!,13,FALSE)</f>
        <v>#REF!</v>
      </c>
      <c r="AO45" s="35" t="e">
        <f>TBL_CalcDarwin[[#This Row],[Lomitas - Barra A - 5.2 - Cerro]]+TBL_CalcDarwin[[#This Row],[Lomitas - Barra A - 5.2 - Medio]]+TBL_CalcDarwin[[#This Row],[Lomitas - Barra A - 5.2 - Mar]]</f>
        <v>#REF!</v>
      </c>
      <c r="AP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5" s="35" t="e">
        <f>TBL_CalcDarwin[[#This Row],[Expansión - Barra A - 5.2 - Cerro]]+TBL_CalcDarwin[[#This Row],[Expansión - Barra A - 5.2 - Medio]]+TBL_CalcDarwin[[#This Row],[Expansión - Barra A - 5.2 - Mar]]</f>
        <v>#REF!</v>
      </c>
      <c r="AT45" s="35" t="e">
        <f>TBL_CalcDarwin[[#This Row],[Expansión - Barra B - 5.2 - Cerro]]</f>
        <v>#REF!</v>
      </c>
      <c r="AU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5" s="29" t="e">
        <f>TBL_CalcDarwin[[#This Row],[Expansión - Barra B - 5.2 - Cerro]]*TBL_CalcDarwin[[#This Row],[AEG 5.2 MW Cerro]]</f>
        <v>#REF!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3">
      <c r="B46" s="51" t="e">
        <f t="shared" si="0"/>
        <v>#REF!</v>
      </c>
      <c r="C46" s="17" t="e">
        <f t="shared" si="3"/>
        <v>#REF!</v>
      </c>
      <c r="D46" s="34" t="e">
        <f>TBL_CalcDarwin[[#This Row],[Darwin PLOM
MW]]+TBL_CalcDarwin[[#This Row],[Darwin PLOME
MW]]</f>
        <v>#REF!</v>
      </c>
      <c r="E46" s="34" t="e">
        <f>TBL_CalcDarwin[[#This Row],[PLOM MW TOTAL BARRA A]]+TBL_CalcDarwin[[#This Row],[PLOM MW TOTAL BARRA B]]</f>
        <v>#REF!</v>
      </c>
      <c r="F46" s="34" t="e">
        <f>TBL_CalcDarwin[[#This Row],[PLOME MW TOTAL BARRA A]]+TBL_CalcDarwin[[#This Row],[PLOME MW TOTAL BARRA B]]</f>
        <v>#REF!</v>
      </c>
      <c r="G46" s="46" t="e">
        <f>#REF!</f>
        <v>#REF!</v>
      </c>
      <c r="H46" s="46" t="e">
        <f>#REF!</f>
        <v>#REF!</v>
      </c>
      <c r="I46" s="47" t="e">
        <f>#REF!</f>
        <v>#REF!</v>
      </c>
      <c r="J46" s="45" t="e">
        <f>CEILING(#REF!*TBL_CalcDarwin[[#This Row],[Darwin Gusts
m/s]],0.5)</f>
        <v>#REF!</v>
      </c>
      <c r="K46" s="45" t="e">
        <f>CEILING(#REF!*TBL_CalcDarwin[[#This Row],[Darwin Gusts
m/s]],0.5)</f>
        <v>#REF!</v>
      </c>
      <c r="L46" s="45" t="e">
        <f>CEILING(TBL_CalcDarwin[[#This Row],[Darwin Gusts
m/s]],0.5)</f>
        <v>#REF!</v>
      </c>
      <c r="M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6" s="39" t="e">
        <f>INDEX(Curva_Temp[Temp],MATCH(TBL_CalcDarwin[[#This Row],[Darwin Temp.
°C]],Curva_Temp[Temp]))</f>
        <v>#REF!</v>
      </c>
      <c r="R46" s="39" t="e">
        <f>INDEX(Curva_Temp[Warranted Power Curve for 
1.194Kg/m3 air density '[kW']
SG 5.0-145 (AM+1, 5.2MW) AT 
90M],MATCH(TBL_CalcDarwin[[#This Row],[Darwin Temp.
°C]],Curva_Temp[Temp]))</f>
        <v>#REF!</v>
      </c>
      <c r="S46" s="39" t="e" cm="1">
        <f t="array" ref="S46">INDEX(Curva_Temp[Temp],MATCH(TBL_CalcDarwin[[#This Row],[Darwin Temp.
°C]],Curva_Temp[Temp])+1)</f>
        <v>#REF!</v>
      </c>
      <c r="T46" s="39" t="e" cm="1">
        <f t="array" ref="T46">INDEX(Curva_Temp[Warranted Power Curve for 
1.194Kg/m3 air density '[kW']
SG 5.0-145 (AM+1, 5.2MW) AT 
90M],MATCH(TBL_CalcDarwin[[#This Row],[Darwin Temp.
°C]],Curva_Temp[Temp])+1)</f>
        <v>#REF!</v>
      </c>
      <c r="U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6" s="39" t="e">
        <f>INDEX(Curva_Temp[Temp],MATCH(TBL_CalcDarwin[[#This Row],[Darwin Temp.
°C]],Curva_Temp[Temp]))</f>
        <v>#REF!</v>
      </c>
      <c r="Z46" s="39" t="e">
        <f>INDEX(Curva_Temp[Warranted Power Curve for 
1.194Kg/m3 air density '[kW']
SG 5.0-145 (AM 0, 5.0MW) AT 
90M],MATCH(TBL_CalcDarwin[[#This Row],[Darwin Temp.
°C]],Curva_Temp[Temp]))</f>
        <v>#REF!</v>
      </c>
      <c r="AA46" s="39" t="e" cm="1">
        <f t="array" ref="AA46">INDEX(Curva_Temp[Temp],MATCH(TBL_CalcDarwin[[#This Row],[Darwin Temp.
°C]],Curva_Temp[Temp])+1)</f>
        <v>#REF!</v>
      </c>
      <c r="AB46" s="39" t="e" cm="1">
        <f t="array" ref="AB46">INDEX(Curva_Temp[Warranted Power Curve for 
1.194Kg/m3 air density '[kW']
SG 5.0-145 (AM 0, 5.0MW) AT 
90M],MATCH(TBL_CalcDarwin[[#This Row],[Darwin Temp.
°C]],Curva_Temp[Temp])+1)</f>
        <v>#REF!</v>
      </c>
      <c r="AC46" s="43" t="e">
        <f>HLOOKUP(TBL_CalcDarwin[[#This Row],[Fecha]],#REF!,2,FALSE)</f>
        <v>#REF!</v>
      </c>
      <c r="AD46" s="43" t="e">
        <f>HLOOKUP(TBL_CalcDarwin[[#This Row],[Fecha]],#REF!,3,FALSE)</f>
        <v>#REF!</v>
      </c>
      <c r="AE46" s="43" t="e">
        <f>HLOOKUP(TBL_CalcDarwin[[#This Row],[Fecha]],#REF!,4,FALSE)</f>
        <v>#REF!</v>
      </c>
      <c r="AF46" s="43" t="e">
        <f>HLOOKUP(TBL_CalcDarwin[[#This Row],[Fecha]],#REF!,5,FALSE)</f>
        <v>#REF!</v>
      </c>
      <c r="AG46" s="43" t="e">
        <f>HLOOKUP(TBL_CalcDarwin[[#This Row],[Fecha]],#REF!,6,FALSE)</f>
        <v>#REF!</v>
      </c>
      <c r="AH46" s="43" t="e">
        <f>HLOOKUP(TBL_CalcDarwin[[#This Row],[Fecha]],#REF!,7,FALSE)</f>
        <v>#REF!</v>
      </c>
      <c r="AI46" s="44" t="e">
        <f>HLOOKUP(TBL_CalcDarwin[[#This Row],[Fecha]],#REF!,8,FALSE)</f>
        <v>#REF!</v>
      </c>
      <c r="AJ46" s="44" t="e">
        <f>HLOOKUP(TBL_CalcDarwin[[#This Row],[Fecha]],#REF!,9,FALSE)</f>
        <v>#REF!</v>
      </c>
      <c r="AK46" s="44" t="e">
        <f>HLOOKUP(TBL_CalcDarwin[[#This Row],[Fecha]],#REF!,10,FALSE)</f>
        <v>#REF!</v>
      </c>
      <c r="AL46" s="44" t="e">
        <f>HLOOKUP(TBL_CalcDarwin[[#This Row],[Fecha]],#REF!,11,FALSE)</f>
        <v>#REF!</v>
      </c>
      <c r="AM46" s="44" t="e">
        <f>HLOOKUP(TBL_CalcDarwin[[#This Row],[Fecha]],#REF!,12,FALSE)</f>
        <v>#REF!</v>
      </c>
      <c r="AN46" s="44" t="e">
        <f>HLOOKUP(TBL_CalcDarwin[[#This Row],[Fecha]],#REF!,13,FALSE)</f>
        <v>#REF!</v>
      </c>
      <c r="AO46" s="35" t="e">
        <f>TBL_CalcDarwin[[#This Row],[Lomitas - Barra A - 5.2 - Cerro]]+TBL_CalcDarwin[[#This Row],[Lomitas - Barra A - 5.2 - Medio]]+TBL_CalcDarwin[[#This Row],[Lomitas - Barra A - 5.2 - Mar]]</f>
        <v>#REF!</v>
      </c>
      <c r="AP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6" s="35" t="e">
        <f>TBL_CalcDarwin[[#This Row],[Expansión - Barra A - 5.2 - Cerro]]+TBL_CalcDarwin[[#This Row],[Expansión - Barra A - 5.2 - Medio]]+TBL_CalcDarwin[[#This Row],[Expansión - Barra A - 5.2 - Mar]]</f>
        <v>#REF!</v>
      </c>
      <c r="AT46" s="35" t="e">
        <f>TBL_CalcDarwin[[#This Row],[Expansión - Barra B - 5.2 - Cerro]]</f>
        <v>#REF!</v>
      </c>
      <c r="AU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6" s="29" t="e">
        <f>TBL_CalcDarwin[[#This Row],[Expansión - Barra B - 5.2 - Cerro]]*TBL_CalcDarwin[[#This Row],[AEG 5.2 MW Cerro]]</f>
        <v>#REF!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3">
      <c r="B47" s="51" t="e">
        <f t="shared" si="0"/>
        <v>#REF!</v>
      </c>
      <c r="C47" s="17" t="e">
        <f>C46+TIME(1,0,0)</f>
        <v>#REF!</v>
      </c>
      <c r="D47" s="34" t="e">
        <f>TBL_CalcDarwin[[#This Row],[Darwin PLOM
MW]]+TBL_CalcDarwin[[#This Row],[Darwin PLOME
MW]]</f>
        <v>#REF!</v>
      </c>
      <c r="E47" s="34" t="e">
        <f>TBL_CalcDarwin[[#This Row],[PLOM MW TOTAL BARRA A]]+TBL_CalcDarwin[[#This Row],[PLOM MW TOTAL BARRA B]]</f>
        <v>#REF!</v>
      </c>
      <c r="F47" s="34" t="e">
        <f>TBL_CalcDarwin[[#This Row],[PLOME MW TOTAL BARRA A]]+TBL_CalcDarwin[[#This Row],[PLOME MW TOTAL BARRA B]]</f>
        <v>#REF!</v>
      </c>
      <c r="G47" s="46" t="e">
        <f>#REF!</f>
        <v>#REF!</v>
      </c>
      <c r="H47" s="46" t="e">
        <f>#REF!</f>
        <v>#REF!</v>
      </c>
      <c r="I47" s="47" t="e">
        <f>#REF!</f>
        <v>#REF!</v>
      </c>
      <c r="J47" s="45" t="e">
        <f>CEILING(#REF!*TBL_CalcDarwin[[#This Row],[Darwin Gusts
m/s]],0.5)</f>
        <v>#REF!</v>
      </c>
      <c r="K47" s="45" t="e">
        <f>CEILING(#REF!*TBL_CalcDarwin[[#This Row],[Darwin Gusts
m/s]],0.5)</f>
        <v>#REF!</v>
      </c>
      <c r="L47" s="45" t="e">
        <f>CEILING(TBL_CalcDarwin[[#This Row],[Darwin Gusts
m/s]],0.5)</f>
        <v>#REF!</v>
      </c>
      <c r="M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7" s="39" t="e">
        <f>INDEX(Curva_Temp[Temp],MATCH(TBL_CalcDarwin[[#This Row],[Darwin Temp.
°C]],Curva_Temp[Temp]))</f>
        <v>#REF!</v>
      </c>
      <c r="R47" s="39" t="e">
        <f>INDEX(Curva_Temp[Warranted Power Curve for 
1.194Kg/m3 air density '[kW']
SG 5.0-145 (AM+1, 5.2MW) AT 
90M],MATCH(TBL_CalcDarwin[[#This Row],[Darwin Temp.
°C]],Curva_Temp[Temp]))</f>
        <v>#REF!</v>
      </c>
      <c r="S47" s="39" t="e" cm="1">
        <f t="array" ref="S47">INDEX(Curva_Temp[Temp],MATCH(TBL_CalcDarwin[[#This Row],[Darwin Temp.
°C]],Curva_Temp[Temp])+1)</f>
        <v>#REF!</v>
      </c>
      <c r="T47" s="39" t="e" cm="1">
        <f t="array" ref="T47">INDEX(Curva_Temp[Warranted Power Curve for 
1.194Kg/m3 air density '[kW']
SG 5.0-145 (AM+1, 5.2MW) AT 
90M],MATCH(TBL_CalcDarwin[[#This Row],[Darwin Temp.
°C]],Curva_Temp[Temp])+1)</f>
        <v>#REF!</v>
      </c>
      <c r="U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7" s="39" t="e">
        <f>INDEX(Curva_Temp[Temp],MATCH(TBL_CalcDarwin[[#This Row],[Darwin Temp.
°C]],Curva_Temp[Temp]))</f>
        <v>#REF!</v>
      </c>
      <c r="Z47" s="39" t="e">
        <f>INDEX(Curva_Temp[Warranted Power Curve for 
1.194Kg/m3 air density '[kW']
SG 5.0-145 (AM 0, 5.0MW) AT 
90M],MATCH(TBL_CalcDarwin[[#This Row],[Darwin Temp.
°C]],Curva_Temp[Temp]))</f>
        <v>#REF!</v>
      </c>
      <c r="AA47" s="39" t="e" cm="1">
        <f t="array" ref="AA47">INDEX(Curva_Temp[Temp],MATCH(TBL_CalcDarwin[[#This Row],[Darwin Temp.
°C]],Curva_Temp[Temp])+1)</f>
        <v>#REF!</v>
      </c>
      <c r="AB47" s="39" t="e" cm="1">
        <f t="array" ref="AB47">INDEX(Curva_Temp[Warranted Power Curve for 
1.194Kg/m3 air density '[kW']
SG 5.0-145 (AM 0, 5.0MW) AT 
90M],MATCH(TBL_CalcDarwin[[#This Row],[Darwin Temp.
°C]],Curva_Temp[Temp])+1)</f>
        <v>#REF!</v>
      </c>
      <c r="AC47" s="43" t="e">
        <f>HLOOKUP(TBL_CalcDarwin[[#This Row],[Fecha]],#REF!,2,FALSE)</f>
        <v>#REF!</v>
      </c>
      <c r="AD47" s="43" t="e">
        <f>HLOOKUP(TBL_CalcDarwin[[#This Row],[Fecha]],#REF!,3,FALSE)</f>
        <v>#REF!</v>
      </c>
      <c r="AE47" s="43" t="e">
        <f>HLOOKUP(TBL_CalcDarwin[[#This Row],[Fecha]],#REF!,4,FALSE)</f>
        <v>#REF!</v>
      </c>
      <c r="AF47" s="43" t="e">
        <f>HLOOKUP(TBL_CalcDarwin[[#This Row],[Fecha]],#REF!,5,FALSE)</f>
        <v>#REF!</v>
      </c>
      <c r="AG47" s="43" t="e">
        <f>HLOOKUP(TBL_CalcDarwin[[#This Row],[Fecha]],#REF!,6,FALSE)</f>
        <v>#REF!</v>
      </c>
      <c r="AH47" s="43" t="e">
        <f>HLOOKUP(TBL_CalcDarwin[[#This Row],[Fecha]],#REF!,7,FALSE)</f>
        <v>#REF!</v>
      </c>
      <c r="AI47" s="44" t="e">
        <f>HLOOKUP(TBL_CalcDarwin[[#This Row],[Fecha]],#REF!,8,FALSE)</f>
        <v>#REF!</v>
      </c>
      <c r="AJ47" s="44" t="e">
        <f>HLOOKUP(TBL_CalcDarwin[[#This Row],[Fecha]],#REF!,9,FALSE)</f>
        <v>#REF!</v>
      </c>
      <c r="AK47" s="44" t="e">
        <f>HLOOKUP(TBL_CalcDarwin[[#This Row],[Fecha]],#REF!,10,FALSE)</f>
        <v>#REF!</v>
      </c>
      <c r="AL47" s="44" t="e">
        <f>HLOOKUP(TBL_CalcDarwin[[#This Row],[Fecha]],#REF!,11,FALSE)</f>
        <v>#REF!</v>
      </c>
      <c r="AM47" s="44" t="e">
        <f>HLOOKUP(TBL_CalcDarwin[[#This Row],[Fecha]],#REF!,12,FALSE)</f>
        <v>#REF!</v>
      </c>
      <c r="AN47" s="44" t="e">
        <f>HLOOKUP(TBL_CalcDarwin[[#This Row],[Fecha]],#REF!,13,FALSE)</f>
        <v>#REF!</v>
      </c>
      <c r="AO47" s="35" t="e">
        <f>TBL_CalcDarwin[[#This Row],[Lomitas - Barra A - 5.2 - Cerro]]+TBL_CalcDarwin[[#This Row],[Lomitas - Barra A - 5.2 - Medio]]+TBL_CalcDarwin[[#This Row],[Lomitas - Barra A - 5.2 - Mar]]</f>
        <v>#REF!</v>
      </c>
      <c r="AP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7" s="35" t="e">
        <f>TBL_CalcDarwin[[#This Row],[Expansión - Barra A - 5.2 - Cerro]]+TBL_CalcDarwin[[#This Row],[Expansión - Barra A - 5.2 - Medio]]+TBL_CalcDarwin[[#This Row],[Expansión - Barra A - 5.2 - Mar]]</f>
        <v>#REF!</v>
      </c>
      <c r="AT47" s="35" t="e">
        <f>TBL_CalcDarwin[[#This Row],[Expansión - Barra B - 5.2 - Cerro]]</f>
        <v>#REF!</v>
      </c>
      <c r="AU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7" s="29" t="e">
        <f>TBL_CalcDarwin[[#This Row],[Expansión - Barra B - 5.2 - Cerro]]*TBL_CalcDarwin[[#This Row],[AEG 5.2 MW Cerro]]</f>
        <v>#REF!</v>
      </c>
      <c r="AZ47" s="18"/>
      <c r="BA47" s="18"/>
      <c r="BB47" s="18"/>
      <c r="BC47" s="18"/>
      <c r="BD47" s="18"/>
      <c r="BE47" s="18"/>
      <c r="BF47" s="18"/>
    </row>
    <row r="48" spans="2:80" ht="12" x14ac:dyDescent="0.3">
      <c r="B48" s="51" t="e">
        <f t="shared" si="0"/>
        <v>#REF!</v>
      </c>
      <c r="C48" s="17" t="e">
        <f t="shared" ref="C48:C52" si="4">C47+TIME(1,0,0)</f>
        <v>#REF!</v>
      </c>
      <c r="D48" s="34" t="e">
        <f>TBL_CalcDarwin[[#This Row],[Darwin PLOM
MW]]+TBL_CalcDarwin[[#This Row],[Darwin PLOME
MW]]</f>
        <v>#REF!</v>
      </c>
      <c r="E48" s="34" t="e">
        <f>TBL_CalcDarwin[[#This Row],[PLOM MW TOTAL BARRA A]]+TBL_CalcDarwin[[#This Row],[PLOM MW TOTAL BARRA B]]</f>
        <v>#REF!</v>
      </c>
      <c r="F48" s="34" t="e">
        <f>TBL_CalcDarwin[[#This Row],[PLOME MW TOTAL BARRA A]]+TBL_CalcDarwin[[#This Row],[PLOME MW TOTAL BARRA B]]</f>
        <v>#REF!</v>
      </c>
      <c r="G48" s="46" t="e">
        <f>#REF!</f>
        <v>#REF!</v>
      </c>
      <c r="H48" s="46" t="e">
        <f>#REF!</f>
        <v>#REF!</v>
      </c>
      <c r="I48" s="47" t="e">
        <f>#REF!</f>
        <v>#REF!</v>
      </c>
      <c r="J48" s="45" t="e">
        <f>CEILING(#REF!*TBL_CalcDarwin[[#This Row],[Darwin Gusts
m/s]],0.5)</f>
        <v>#REF!</v>
      </c>
      <c r="K48" s="45" t="e">
        <f>CEILING(#REF!*TBL_CalcDarwin[[#This Row],[Darwin Gusts
m/s]],0.5)</f>
        <v>#REF!</v>
      </c>
      <c r="L48" s="45" t="e">
        <f>CEILING(TBL_CalcDarwin[[#This Row],[Darwin Gusts
m/s]],0.5)</f>
        <v>#REF!</v>
      </c>
      <c r="M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8" s="39" t="e">
        <f>INDEX(Curva_Temp[Temp],MATCH(TBL_CalcDarwin[[#This Row],[Darwin Temp.
°C]],Curva_Temp[Temp]))</f>
        <v>#REF!</v>
      </c>
      <c r="R48" s="39" t="e">
        <f>INDEX(Curva_Temp[Warranted Power Curve for 
1.194Kg/m3 air density '[kW']
SG 5.0-145 (AM+1, 5.2MW) AT 
90M],MATCH(TBL_CalcDarwin[[#This Row],[Darwin Temp.
°C]],Curva_Temp[Temp]))</f>
        <v>#REF!</v>
      </c>
      <c r="S48" s="39" t="e" cm="1">
        <f t="array" ref="S48">INDEX(Curva_Temp[Temp],MATCH(TBL_CalcDarwin[[#This Row],[Darwin Temp.
°C]],Curva_Temp[Temp])+1)</f>
        <v>#REF!</v>
      </c>
      <c r="T48" s="39" t="e" cm="1">
        <f t="array" ref="T48">INDEX(Curva_Temp[Warranted Power Curve for 
1.194Kg/m3 air density '[kW']
SG 5.0-145 (AM+1, 5.2MW) AT 
90M],MATCH(TBL_CalcDarwin[[#This Row],[Darwin Temp.
°C]],Curva_Temp[Temp])+1)</f>
        <v>#REF!</v>
      </c>
      <c r="U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8" s="39" t="e">
        <f>INDEX(Curva_Temp[Temp],MATCH(TBL_CalcDarwin[[#This Row],[Darwin Temp.
°C]],Curva_Temp[Temp]))</f>
        <v>#REF!</v>
      </c>
      <c r="Z48" s="39" t="e">
        <f>INDEX(Curva_Temp[Warranted Power Curve for 
1.194Kg/m3 air density '[kW']
SG 5.0-145 (AM 0, 5.0MW) AT 
90M],MATCH(TBL_CalcDarwin[[#This Row],[Darwin Temp.
°C]],Curva_Temp[Temp]))</f>
        <v>#REF!</v>
      </c>
      <c r="AA48" s="39" t="e" cm="1">
        <f t="array" ref="AA48">INDEX(Curva_Temp[Temp],MATCH(TBL_CalcDarwin[[#This Row],[Darwin Temp.
°C]],Curva_Temp[Temp])+1)</f>
        <v>#REF!</v>
      </c>
      <c r="AB48" s="39" t="e" cm="1">
        <f t="array" ref="AB48">INDEX(Curva_Temp[Warranted Power Curve for 
1.194Kg/m3 air density '[kW']
SG 5.0-145 (AM 0, 5.0MW) AT 
90M],MATCH(TBL_CalcDarwin[[#This Row],[Darwin Temp.
°C]],Curva_Temp[Temp])+1)</f>
        <v>#REF!</v>
      </c>
      <c r="AC48" s="43" t="e">
        <f>HLOOKUP(TBL_CalcDarwin[[#This Row],[Fecha]],#REF!,2,FALSE)</f>
        <v>#REF!</v>
      </c>
      <c r="AD48" s="43" t="e">
        <f>HLOOKUP(TBL_CalcDarwin[[#This Row],[Fecha]],#REF!,3,FALSE)</f>
        <v>#REF!</v>
      </c>
      <c r="AE48" s="43" t="e">
        <f>HLOOKUP(TBL_CalcDarwin[[#This Row],[Fecha]],#REF!,4,FALSE)</f>
        <v>#REF!</v>
      </c>
      <c r="AF48" s="43" t="e">
        <f>HLOOKUP(TBL_CalcDarwin[[#This Row],[Fecha]],#REF!,5,FALSE)</f>
        <v>#REF!</v>
      </c>
      <c r="AG48" s="43" t="e">
        <f>HLOOKUP(TBL_CalcDarwin[[#This Row],[Fecha]],#REF!,6,FALSE)</f>
        <v>#REF!</v>
      </c>
      <c r="AH48" s="43" t="e">
        <f>HLOOKUP(TBL_CalcDarwin[[#This Row],[Fecha]],#REF!,7,FALSE)</f>
        <v>#REF!</v>
      </c>
      <c r="AI48" s="44" t="e">
        <f>HLOOKUP(TBL_CalcDarwin[[#This Row],[Fecha]],#REF!,8,FALSE)</f>
        <v>#REF!</v>
      </c>
      <c r="AJ48" s="44" t="e">
        <f>HLOOKUP(TBL_CalcDarwin[[#This Row],[Fecha]],#REF!,9,FALSE)</f>
        <v>#REF!</v>
      </c>
      <c r="AK48" s="44" t="e">
        <f>HLOOKUP(TBL_CalcDarwin[[#This Row],[Fecha]],#REF!,10,FALSE)</f>
        <v>#REF!</v>
      </c>
      <c r="AL48" s="44" t="e">
        <f>HLOOKUP(TBL_CalcDarwin[[#This Row],[Fecha]],#REF!,11,FALSE)</f>
        <v>#REF!</v>
      </c>
      <c r="AM48" s="44" t="e">
        <f>HLOOKUP(TBL_CalcDarwin[[#This Row],[Fecha]],#REF!,12,FALSE)</f>
        <v>#REF!</v>
      </c>
      <c r="AN48" s="44" t="e">
        <f>HLOOKUP(TBL_CalcDarwin[[#This Row],[Fecha]],#REF!,13,FALSE)</f>
        <v>#REF!</v>
      </c>
      <c r="AO48" s="35" t="e">
        <f>TBL_CalcDarwin[[#This Row],[Lomitas - Barra A - 5.2 - Cerro]]+TBL_CalcDarwin[[#This Row],[Lomitas - Barra A - 5.2 - Medio]]+TBL_CalcDarwin[[#This Row],[Lomitas - Barra A - 5.2 - Mar]]</f>
        <v>#REF!</v>
      </c>
      <c r="AP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8" s="35" t="e">
        <f>TBL_CalcDarwin[[#This Row],[Expansión - Barra A - 5.2 - Cerro]]+TBL_CalcDarwin[[#This Row],[Expansión - Barra A - 5.2 - Medio]]+TBL_CalcDarwin[[#This Row],[Expansión - Barra A - 5.2 - Mar]]</f>
        <v>#REF!</v>
      </c>
      <c r="AT48" s="35" t="e">
        <f>TBL_CalcDarwin[[#This Row],[Expansión - Barra B - 5.2 - Cerro]]</f>
        <v>#REF!</v>
      </c>
      <c r="AU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8" s="29" t="e">
        <f>TBL_CalcDarwin[[#This Row],[Expansión - Barra B - 5.2 - Cerro]]*TBL_CalcDarwin[[#This Row],[AEG 5.2 MW Cerro]]</f>
        <v>#REF!</v>
      </c>
      <c r="AZ48" s="18"/>
      <c r="BA48" s="18"/>
      <c r="BB48" s="18"/>
      <c r="BC48" s="18"/>
      <c r="BD48" s="18"/>
      <c r="BE48" s="18"/>
      <c r="BF48" s="18"/>
    </row>
    <row r="49" spans="2:58" ht="12" x14ac:dyDescent="0.3">
      <c r="B49" s="51" t="e">
        <f t="shared" si="0"/>
        <v>#REF!</v>
      </c>
      <c r="C49" s="17" t="e">
        <f t="shared" si="4"/>
        <v>#REF!</v>
      </c>
      <c r="D49" s="34" t="e">
        <f>TBL_CalcDarwin[[#This Row],[Darwin PLOM
MW]]+TBL_CalcDarwin[[#This Row],[Darwin PLOME
MW]]</f>
        <v>#REF!</v>
      </c>
      <c r="E49" s="34" t="e">
        <f>TBL_CalcDarwin[[#This Row],[PLOM MW TOTAL BARRA A]]+TBL_CalcDarwin[[#This Row],[PLOM MW TOTAL BARRA B]]</f>
        <v>#REF!</v>
      </c>
      <c r="F49" s="34" t="e">
        <f>TBL_CalcDarwin[[#This Row],[PLOME MW TOTAL BARRA A]]+TBL_CalcDarwin[[#This Row],[PLOME MW TOTAL BARRA B]]</f>
        <v>#REF!</v>
      </c>
      <c r="G49" s="46" t="e">
        <f>#REF!</f>
        <v>#REF!</v>
      </c>
      <c r="H49" s="46" t="e">
        <f>#REF!</f>
        <v>#REF!</v>
      </c>
      <c r="I49" s="47" t="e">
        <f>#REF!</f>
        <v>#REF!</v>
      </c>
      <c r="J49" s="45" t="e">
        <f>CEILING(#REF!*TBL_CalcDarwin[[#This Row],[Darwin Gusts
m/s]],0.5)</f>
        <v>#REF!</v>
      </c>
      <c r="K49" s="45" t="e">
        <f>CEILING(#REF!*TBL_CalcDarwin[[#This Row],[Darwin Gusts
m/s]],0.5)</f>
        <v>#REF!</v>
      </c>
      <c r="L49" s="45" t="e">
        <f>CEILING(TBL_CalcDarwin[[#This Row],[Darwin Gusts
m/s]],0.5)</f>
        <v>#REF!</v>
      </c>
      <c r="M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9" s="39" t="e">
        <f>INDEX(Curva_Temp[Temp],MATCH(TBL_CalcDarwin[[#This Row],[Darwin Temp.
°C]],Curva_Temp[Temp]))</f>
        <v>#REF!</v>
      </c>
      <c r="R49" s="39" t="e">
        <f>INDEX(Curva_Temp[Warranted Power Curve for 
1.194Kg/m3 air density '[kW']
SG 5.0-145 (AM+1, 5.2MW) AT 
90M],MATCH(TBL_CalcDarwin[[#This Row],[Darwin Temp.
°C]],Curva_Temp[Temp]))</f>
        <v>#REF!</v>
      </c>
      <c r="S49" s="39" t="e" cm="1">
        <f t="array" ref="S49">INDEX(Curva_Temp[Temp],MATCH(TBL_CalcDarwin[[#This Row],[Darwin Temp.
°C]],Curva_Temp[Temp])+1)</f>
        <v>#REF!</v>
      </c>
      <c r="T49" s="39" t="e" cm="1">
        <f t="array" ref="T49">INDEX(Curva_Temp[Warranted Power Curve for 
1.194Kg/m3 air density '[kW']
SG 5.0-145 (AM+1, 5.2MW) AT 
90M],MATCH(TBL_CalcDarwin[[#This Row],[Darwin Temp.
°C]],Curva_Temp[Temp])+1)</f>
        <v>#REF!</v>
      </c>
      <c r="U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9" s="39" t="e">
        <f>INDEX(Curva_Temp[Temp],MATCH(TBL_CalcDarwin[[#This Row],[Darwin Temp.
°C]],Curva_Temp[Temp]))</f>
        <v>#REF!</v>
      </c>
      <c r="Z49" s="39" t="e">
        <f>INDEX(Curva_Temp[Warranted Power Curve for 
1.194Kg/m3 air density '[kW']
SG 5.0-145 (AM 0, 5.0MW) AT 
90M],MATCH(TBL_CalcDarwin[[#This Row],[Darwin Temp.
°C]],Curva_Temp[Temp]))</f>
        <v>#REF!</v>
      </c>
      <c r="AA49" s="39" t="e" cm="1">
        <f t="array" ref="AA49">INDEX(Curva_Temp[Temp],MATCH(TBL_CalcDarwin[[#This Row],[Darwin Temp.
°C]],Curva_Temp[Temp])+1)</f>
        <v>#REF!</v>
      </c>
      <c r="AB49" s="39" t="e" cm="1">
        <f t="array" ref="AB49">INDEX(Curva_Temp[Warranted Power Curve for 
1.194Kg/m3 air density '[kW']
SG 5.0-145 (AM 0, 5.0MW) AT 
90M],MATCH(TBL_CalcDarwin[[#This Row],[Darwin Temp.
°C]],Curva_Temp[Temp])+1)</f>
        <v>#REF!</v>
      </c>
      <c r="AC49" s="43" t="e">
        <f>HLOOKUP(TBL_CalcDarwin[[#This Row],[Fecha]],#REF!,2,FALSE)</f>
        <v>#REF!</v>
      </c>
      <c r="AD49" s="43" t="e">
        <f>HLOOKUP(TBL_CalcDarwin[[#This Row],[Fecha]],#REF!,3,FALSE)</f>
        <v>#REF!</v>
      </c>
      <c r="AE49" s="43" t="e">
        <f>HLOOKUP(TBL_CalcDarwin[[#This Row],[Fecha]],#REF!,4,FALSE)</f>
        <v>#REF!</v>
      </c>
      <c r="AF49" s="43" t="e">
        <f>HLOOKUP(TBL_CalcDarwin[[#This Row],[Fecha]],#REF!,5,FALSE)</f>
        <v>#REF!</v>
      </c>
      <c r="AG49" s="43" t="e">
        <f>HLOOKUP(TBL_CalcDarwin[[#This Row],[Fecha]],#REF!,6,FALSE)</f>
        <v>#REF!</v>
      </c>
      <c r="AH49" s="43" t="e">
        <f>HLOOKUP(TBL_CalcDarwin[[#This Row],[Fecha]],#REF!,7,FALSE)</f>
        <v>#REF!</v>
      </c>
      <c r="AI49" s="44" t="e">
        <f>HLOOKUP(TBL_CalcDarwin[[#This Row],[Fecha]],#REF!,8,FALSE)</f>
        <v>#REF!</v>
      </c>
      <c r="AJ49" s="44" t="e">
        <f>HLOOKUP(TBL_CalcDarwin[[#This Row],[Fecha]],#REF!,9,FALSE)</f>
        <v>#REF!</v>
      </c>
      <c r="AK49" s="44" t="e">
        <f>HLOOKUP(TBL_CalcDarwin[[#This Row],[Fecha]],#REF!,10,FALSE)</f>
        <v>#REF!</v>
      </c>
      <c r="AL49" s="44" t="e">
        <f>HLOOKUP(TBL_CalcDarwin[[#This Row],[Fecha]],#REF!,11,FALSE)</f>
        <v>#REF!</v>
      </c>
      <c r="AM49" s="44" t="e">
        <f>HLOOKUP(TBL_CalcDarwin[[#This Row],[Fecha]],#REF!,12,FALSE)</f>
        <v>#REF!</v>
      </c>
      <c r="AN49" s="44" t="e">
        <f>HLOOKUP(TBL_CalcDarwin[[#This Row],[Fecha]],#REF!,13,FALSE)</f>
        <v>#REF!</v>
      </c>
      <c r="AO49" s="35" t="e">
        <f>TBL_CalcDarwin[[#This Row],[Lomitas - Barra A - 5.2 - Cerro]]+TBL_CalcDarwin[[#This Row],[Lomitas - Barra A - 5.2 - Medio]]+TBL_CalcDarwin[[#This Row],[Lomitas - Barra A - 5.2 - Mar]]</f>
        <v>#REF!</v>
      </c>
      <c r="AP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9" s="35" t="e">
        <f>TBL_CalcDarwin[[#This Row],[Expansión - Barra A - 5.2 - Cerro]]+TBL_CalcDarwin[[#This Row],[Expansión - Barra A - 5.2 - Medio]]+TBL_CalcDarwin[[#This Row],[Expansión - Barra A - 5.2 - Mar]]</f>
        <v>#REF!</v>
      </c>
      <c r="AT49" s="35" t="e">
        <f>TBL_CalcDarwin[[#This Row],[Expansión - Barra B - 5.2 - Cerro]]</f>
        <v>#REF!</v>
      </c>
      <c r="AU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9" s="29" t="e">
        <f>TBL_CalcDarwin[[#This Row],[Expansión - Barra B - 5.2 - Cerro]]*TBL_CalcDarwin[[#This Row],[AEG 5.2 MW Cerro]]</f>
        <v>#REF!</v>
      </c>
      <c r="AZ49" s="18"/>
      <c r="BA49" s="18"/>
      <c r="BB49" s="18"/>
      <c r="BC49" s="18"/>
      <c r="BD49" s="18"/>
      <c r="BE49" s="18"/>
      <c r="BF49" s="18"/>
    </row>
    <row r="50" spans="2:58" ht="12" x14ac:dyDescent="0.3">
      <c r="B50" s="51" t="e">
        <f t="shared" si="0"/>
        <v>#REF!</v>
      </c>
      <c r="C50" s="17" t="e">
        <f t="shared" si="4"/>
        <v>#REF!</v>
      </c>
      <c r="D50" s="34" t="e">
        <f>TBL_CalcDarwin[[#This Row],[Darwin PLOM
MW]]+TBL_CalcDarwin[[#This Row],[Darwin PLOME
MW]]</f>
        <v>#REF!</v>
      </c>
      <c r="E50" s="34" t="e">
        <f>TBL_CalcDarwin[[#This Row],[PLOM MW TOTAL BARRA A]]+TBL_CalcDarwin[[#This Row],[PLOM MW TOTAL BARRA B]]</f>
        <v>#REF!</v>
      </c>
      <c r="F50" s="34" t="e">
        <f>TBL_CalcDarwin[[#This Row],[PLOME MW TOTAL BARRA A]]+TBL_CalcDarwin[[#This Row],[PLOME MW TOTAL BARRA B]]</f>
        <v>#REF!</v>
      </c>
      <c r="G50" s="46" t="e">
        <f>#REF!</f>
        <v>#REF!</v>
      </c>
      <c r="H50" s="46" t="e">
        <f>#REF!</f>
        <v>#REF!</v>
      </c>
      <c r="I50" s="47" t="e">
        <f>#REF!</f>
        <v>#REF!</v>
      </c>
      <c r="J50" s="45" t="e">
        <f>CEILING(#REF!*TBL_CalcDarwin[[#This Row],[Darwin Gusts
m/s]],0.5)</f>
        <v>#REF!</v>
      </c>
      <c r="K50" s="45" t="e">
        <f>CEILING(#REF!*TBL_CalcDarwin[[#This Row],[Darwin Gusts
m/s]],0.5)</f>
        <v>#REF!</v>
      </c>
      <c r="L50" s="45" t="e">
        <f>CEILING(TBL_CalcDarwin[[#This Row],[Darwin Gusts
m/s]],0.5)</f>
        <v>#REF!</v>
      </c>
      <c r="M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0" s="39" t="e">
        <f>INDEX(Curva_Temp[Temp],MATCH(TBL_CalcDarwin[[#This Row],[Darwin Temp.
°C]],Curva_Temp[Temp]))</f>
        <v>#REF!</v>
      </c>
      <c r="R50" s="39" t="e">
        <f>INDEX(Curva_Temp[Warranted Power Curve for 
1.194Kg/m3 air density '[kW']
SG 5.0-145 (AM+1, 5.2MW) AT 
90M],MATCH(TBL_CalcDarwin[[#This Row],[Darwin Temp.
°C]],Curva_Temp[Temp]))</f>
        <v>#REF!</v>
      </c>
      <c r="S50" s="39" t="e" cm="1">
        <f t="array" ref="S50">INDEX(Curva_Temp[Temp],MATCH(TBL_CalcDarwin[[#This Row],[Darwin Temp.
°C]],Curva_Temp[Temp])+1)</f>
        <v>#REF!</v>
      </c>
      <c r="T50" s="39" t="e" cm="1">
        <f t="array" ref="T50">INDEX(Curva_Temp[Warranted Power Curve for 
1.194Kg/m3 air density '[kW']
SG 5.0-145 (AM+1, 5.2MW) AT 
90M],MATCH(TBL_CalcDarwin[[#This Row],[Darwin Temp.
°C]],Curva_Temp[Temp])+1)</f>
        <v>#REF!</v>
      </c>
      <c r="U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0" s="39" t="e">
        <f>INDEX(Curva_Temp[Temp],MATCH(TBL_CalcDarwin[[#This Row],[Darwin Temp.
°C]],Curva_Temp[Temp]))</f>
        <v>#REF!</v>
      </c>
      <c r="Z50" s="39" t="e">
        <f>INDEX(Curva_Temp[Warranted Power Curve for 
1.194Kg/m3 air density '[kW']
SG 5.0-145 (AM 0, 5.0MW) AT 
90M],MATCH(TBL_CalcDarwin[[#This Row],[Darwin Temp.
°C]],Curva_Temp[Temp]))</f>
        <v>#REF!</v>
      </c>
      <c r="AA50" s="39" t="e" cm="1">
        <f t="array" ref="AA50">INDEX(Curva_Temp[Temp],MATCH(TBL_CalcDarwin[[#This Row],[Darwin Temp.
°C]],Curva_Temp[Temp])+1)</f>
        <v>#REF!</v>
      </c>
      <c r="AB50" s="39" t="e" cm="1">
        <f t="array" ref="AB50">INDEX(Curva_Temp[Warranted Power Curve for 
1.194Kg/m3 air density '[kW']
SG 5.0-145 (AM 0, 5.0MW) AT 
90M],MATCH(TBL_CalcDarwin[[#This Row],[Darwin Temp.
°C]],Curva_Temp[Temp])+1)</f>
        <v>#REF!</v>
      </c>
      <c r="AC50" s="43" t="e">
        <f>HLOOKUP(TBL_CalcDarwin[[#This Row],[Fecha]],#REF!,2,FALSE)</f>
        <v>#REF!</v>
      </c>
      <c r="AD50" s="43" t="e">
        <f>HLOOKUP(TBL_CalcDarwin[[#This Row],[Fecha]],#REF!,3,FALSE)</f>
        <v>#REF!</v>
      </c>
      <c r="AE50" s="43" t="e">
        <f>HLOOKUP(TBL_CalcDarwin[[#This Row],[Fecha]],#REF!,4,FALSE)</f>
        <v>#REF!</v>
      </c>
      <c r="AF50" s="43" t="e">
        <f>HLOOKUP(TBL_CalcDarwin[[#This Row],[Fecha]],#REF!,5,FALSE)</f>
        <v>#REF!</v>
      </c>
      <c r="AG50" s="43" t="e">
        <f>HLOOKUP(TBL_CalcDarwin[[#This Row],[Fecha]],#REF!,6,FALSE)</f>
        <v>#REF!</v>
      </c>
      <c r="AH50" s="43" t="e">
        <f>HLOOKUP(TBL_CalcDarwin[[#This Row],[Fecha]],#REF!,7,FALSE)</f>
        <v>#REF!</v>
      </c>
      <c r="AI50" s="44" t="e">
        <f>HLOOKUP(TBL_CalcDarwin[[#This Row],[Fecha]],#REF!,8,FALSE)</f>
        <v>#REF!</v>
      </c>
      <c r="AJ50" s="44" t="e">
        <f>HLOOKUP(TBL_CalcDarwin[[#This Row],[Fecha]],#REF!,9,FALSE)</f>
        <v>#REF!</v>
      </c>
      <c r="AK50" s="44" t="e">
        <f>HLOOKUP(TBL_CalcDarwin[[#This Row],[Fecha]],#REF!,10,FALSE)</f>
        <v>#REF!</v>
      </c>
      <c r="AL50" s="44" t="e">
        <f>HLOOKUP(TBL_CalcDarwin[[#This Row],[Fecha]],#REF!,11,FALSE)</f>
        <v>#REF!</v>
      </c>
      <c r="AM50" s="44" t="e">
        <f>HLOOKUP(TBL_CalcDarwin[[#This Row],[Fecha]],#REF!,12,FALSE)</f>
        <v>#REF!</v>
      </c>
      <c r="AN50" s="44" t="e">
        <f>HLOOKUP(TBL_CalcDarwin[[#This Row],[Fecha]],#REF!,13,FALSE)</f>
        <v>#REF!</v>
      </c>
      <c r="AO50" s="35" t="e">
        <f>TBL_CalcDarwin[[#This Row],[Lomitas - Barra A - 5.2 - Cerro]]+TBL_CalcDarwin[[#This Row],[Lomitas - Barra A - 5.2 - Medio]]+TBL_CalcDarwin[[#This Row],[Lomitas - Barra A - 5.2 - Mar]]</f>
        <v>#REF!</v>
      </c>
      <c r="AP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0" s="35" t="e">
        <f>TBL_CalcDarwin[[#This Row],[Expansión - Barra A - 5.2 - Cerro]]+TBL_CalcDarwin[[#This Row],[Expansión - Barra A - 5.2 - Medio]]+TBL_CalcDarwin[[#This Row],[Expansión - Barra A - 5.2 - Mar]]</f>
        <v>#REF!</v>
      </c>
      <c r="AT50" s="35" t="e">
        <f>TBL_CalcDarwin[[#This Row],[Expansión - Barra B - 5.2 - Cerro]]</f>
        <v>#REF!</v>
      </c>
      <c r="AU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0" s="29" t="e">
        <f>TBL_CalcDarwin[[#This Row],[Expansión - Barra B - 5.2 - Cerro]]*TBL_CalcDarwin[[#This Row],[AEG 5.2 MW Cerro]]</f>
        <v>#REF!</v>
      </c>
      <c r="AZ50" s="18"/>
      <c r="BA50" s="18"/>
      <c r="BB50" s="18"/>
      <c r="BC50" s="18"/>
      <c r="BD50" s="18"/>
      <c r="BE50" s="18"/>
      <c r="BF50" s="18"/>
    </row>
    <row r="51" spans="2:58" ht="12" x14ac:dyDescent="0.3">
      <c r="B51" s="51" t="e">
        <f t="shared" si="0"/>
        <v>#REF!</v>
      </c>
      <c r="C51" s="17" t="e">
        <f t="shared" si="4"/>
        <v>#REF!</v>
      </c>
      <c r="D51" s="34" t="e">
        <f>TBL_CalcDarwin[[#This Row],[Darwin PLOM
MW]]+TBL_CalcDarwin[[#This Row],[Darwin PLOME
MW]]</f>
        <v>#REF!</v>
      </c>
      <c r="E51" s="34" t="e">
        <f>TBL_CalcDarwin[[#This Row],[PLOM MW TOTAL BARRA A]]+TBL_CalcDarwin[[#This Row],[PLOM MW TOTAL BARRA B]]</f>
        <v>#REF!</v>
      </c>
      <c r="F51" s="34" t="e">
        <f>TBL_CalcDarwin[[#This Row],[PLOME MW TOTAL BARRA A]]+TBL_CalcDarwin[[#This Row],[PLOME MW TOTAL BARRA B]]</f>
        <v>#REF!</v>
      </c>
      <c r="G51" s="46" t="e">
        <f>#REF!</f>
        <v>#REF!</v>
      </c>
      <c r="H51" s="46" t="e">
        <f>#REF!</f>
        <v>#REF!</v>
      </c>
      <c r="I51" s="47" t="e">
        <f>#REF!</f>
        <v>#REF!</v>
      </c>
      <c r="J51" s="45" t="e">
        <f>CEILING(#REF!*TBL_CalcDarwin[[#This Row],[Darwin Gusts
m/s]],0.5)</f>
        <v>#REF!</v>
      </c>
      <c r="K51" s="45" t="e">
        <f>CEILING(#REF!*TBL_CalcDarwin[[#This Row],[Darwin Gusts
m/s]],0.5)</f>
        <v>#REF!</v>
      </c>
      <c r="L51" s="45" t="e">
        <f>CEILING(TBL_CalcDarwin[[#This Row],[Darwin Gusts
m/s]],0.5)</f>
        <v>#REF!</v>
      </c>
      <c r="M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1" s="39" t="e">
        <f>INDEX(Curva_Temp[Temp],MATCH(TBL_CalcDarwin[[#This Row],[Darwin Temp.
°C]],Curva_Temp[Temp]))</f>
        <v>#REF!</v>
      </c>
      <c r="R51" s="39" t="e">
        <f>INDEX(Curva_Temp[Warranted Power Curve for 
1.194Kg/m3 air density '[kW']
SG 5.0-145 (AM+1, 5.2MW) AT 
90M],MATCH(TBL_CalcDarwin[[#This Row],[Darwin Temp.
°C]],Curva_Temp[Temp]))</f>
        <v>#REF!</v>
      </c>
      <c r="S51" s="39" t="e" cm="1">
        <f t="array" ref="S51">INDEX(Curva_Temp[Temp],MATCH(TBL_CalcDarwin[[#This Row],[Darwin Temp.
°C]],Curva_Temp[Temp])+1)</f>
        <v>#REF!</v>
      </c>
      <c r="T51" s="39" t="e" cm="1">
        <f t="array" ref="T51">INDEX(Curva_Temp[Warranted Power Curve for 
1.194Kg/m3 air density '[kW']
SG 5.0-145 (AM+1, 5.2MW) AT 
90M],MATCH(TBL_CalcDarwin[[#This Row],[Darwin Temp.
°C]],Curva_Temp[Temp])+1)</f>
        <v>#REF!</v>
      </c>
      <c r="U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1" s="39" t="e">
        <f>INDEX(Curva_Temp[Temp],MATCH(TBL_CalcDarwin[[#This Row],[Darwin Temp.
°C]],Curva_Temp[Temp]))</f>
        <v>#REF!</v>
      </c>
      <c r="Z51" s="39" t="e">
        <f>INDEX(Curva_Temp[Warranted Power Curve for 
1.194Kg/m3 air density '[kW']
SG 5.0-145 (AM 0, 5.0MW) AT 
90M],MATCH(TBL_CalcDarwin[[#This Row],[Darwin Temp.
°C]],Curva_Temp[Temp]))</f>
        <v>#REF!</v>
      </c>
      <c r="AA51" s="39" t="e" cm="1">
        <f t="array" ref="AA51">INDEX(Curva_Temp[Temp],MATCH(TBL_CalcDarwin[[#This Row],[Darwin Temp.
°C]],Curva_Temp[Temp])+1)</f>
        <v>#REF!</v>
      </c>
      <c r="AB51" s="39" t="e" cm="1">
        <f t="array" ref="AB51">INDEX(Curva_Temp[Warranted Power Curve for 
1.194Kg/m3 air density '[kW']
SG 5.0-145 (AM 0, 5.0MW) AT 
90M],MATCH(TBL_CalcDarwin[[#This Row],[Darwin Temp.
°C]],Curva_Temp[Temp])+1)</f>
        <v>#REF!</v>
      </c>
      <c r="AC51" s="43" t="e">
        <f>HLOOKUP(TBL_CalcDarwin[[#This Row],[Fecha]],#REF!,2,FALSE)</f>
        <v>#REF!</v>
      </c>
      <c r="AD51" s="43" t="e">
        <f>HLOOKUP(TBL_CalcDarwin[[#This Row],[Fecha]],#REF!,3,FALSE)</f>
        <v>#REF!</v>
      </c>
      <c r="AE51" s="43" t="e">
        <f>HLOOKUP(TBL_CalcDarwin[[#This Row],[Fecha]],#REF!,4,FALSE)</f>
        <v>#REF!</v>
      </c>
      <c r="AF51" s="43" t="e">
        <f>HLOOKUP(TBL_CalcDarwin[[#This Row],[Fecha]],#REF!,5,FALSE)</f>
        <v>#REF!</v>
      </c>
      <c r="AG51" s="43" t="e">
        <f>HLOOKUP(TBL_CalcDarwin[[#This Row],[Fecha]],#REF!,6,FALSE)</f>
        <v>#REF!</v>
      </c>
      <c r="AH51" s="43" t="e">
        <f>HLOOKUP(TBL_CalcDarwin[[#This Row],[Fecha]],#REF!,7,FALSE)</f>
        <v>#REF!</v>
      </c>
      <c r="AI51" s="44" t="e">
        <f>HLOOKUP(TBL_CalcDarwin[[#This Row],[Fecha]],#REF!,8,FALSE)</f>
        <v>#REF!</v>
      </c>
      <c r="AJ51" s="44" t="e">
        <f>HLOOKUP(TBL_CalcDarwin[[#This Row],[Fecha]],#REF!,9,FALSE)</f>
        <v>#REF!</v>
      </c>
      <c r="AK51" s="44" t="e">
        <f>HLOOKUP(TBL_CalcDarwin[[#This Row],[Fecha]],#REF!,10,FALSE)</f>
        <v>#REF!</v>
      </c>
      <c r="AL51" s="44" t="e">
        <f>HLOOKUP(TBL_CalcDarwin[[#This Row],[Fecha]],#REF!,11,FALSE)</f>
        <v>#REF!</v>
      </c>
      <c r="AM51" s="44" t="e">
        <f>HLOOKUP(TBL_CalcDarwin[[#This Row],[Fecha]],#REF!,12,FALSE)</f>
        <v>#REF!</v>
      </c>
      <c r="AN51" s="44" t="e">
        <f>HLOOKUP(TBL_CalcDarwin[[#This Row],[Fecha]],#REF!,13,FALSE)</f>
        <v>#REF!</v>
      </c>
      <c r="AO51" s="35" t="e">
        <f>TBL_CalcDarwin[[#This Row],[Lomitas - Barra A - 5.2 - Cerro]]+TBL_CalcDarwin[[#This Row],[Lomitas - Barra A - 5.2 - Medio]]+TBL_CalcDarwin[[#This Row],[Lomitas - Barra A - 5.2 - Mar]]</f>
        <v>#REF!</v>
      </c>
      <c r="AP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1" s="35" t="e">
        <f>TBL_CalcDarwin[[#This Row],[Expansión - Barra A - 5.2 - Cerro]]+TBL_CalcDarwin[[#This Row],[Expansión - Barra A - 5.2 - Medio]]+TBL_CalcDarwin[[#This Row],[Expansión - Barra A - 5.2 - Mar]]</f>
        <v>#REF!</v>
      </c>
      <c r="AT51" s="35" t="e">
        <f>TBL_CalcDarwin[[#This Row],[Expansión - Barra B - 5.2 - Cerro]]</f>
        <v>#REF!</v>
      </c>
      <c r="AU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1" s="29" t="e">
        <f>TBL_CalcDarwin[[#This Row],[Expansión - Barra B - 5.2 - Cerro]]*TBL_CalcDarwin[[#This Row],[AEG 5.2 MW Cerro]]</f>
        <v>#REF!</v>
      </c>
      <c r="AZ51" s="18"/>
      <c r="BA51" s="18"/>
      <c r="BB51" s="18"/>
      <c r="BC51" s="18"/>
      <c r="BD51" s="18"/>
      <c r="BE51" s="18"/>
      <c r="BF51" s="18"/>
    </row>
    <row r="52" spans="2:58" ht="12" x14ac:dyDescent="0.3">
      <c r="B52" s="51" t="e">
        <f t="shared" si="0"/>
        <v>#REF!</v>
      </c>
      <c r="C52" s="17" t="e">
        <f t="shared" si="4"/>
        <v>#REF!</v>
      </c>
      <c r="D52" s="34" t="e">
        <f>TBL_CalcDarwin[[#This Row],[Darwin PLOM
MW]]+TBL_CalcDarwin[[#This Row],[Darwin PLOME
MW]]</f>
        <v>#REF!</v>
      </c>
      <c r="E52" s="34" t="e">
        <f>TBL_CalcDarwin[[#This Row],[PLOM MW TOTAL BARRA A]]+TBL_CalcDarwin[[#This Row],[PLOM MW TOTAL BARRA B]]</f>
        <v>#REF!</v>
      </c>
      <c r="F52" s="34" t="e">
        <f>TBL_CalcDarwin[[#This Row],[PLOME MW TOTAL BARRA A]]+TBL_CalcDarwin[[#This Row],[PLOME MW TOTAL BARRA B]]</f>
        <v>#REF!</v>
      </c>
      <c r="G52" s="46" t="e">
        <f>#REF!</f>
        <v>#REF!</v>
      </c>
      <c r="H52" s="46" t="e">
        <f>#REF!</f>
        <v>#REF!</v>
      </c>
      <c r="I52" s="47" t="e">
        <f>#REF!</f>
        <v>#REF!</v>
      </c>
      <c r="J52" s="45" t="e">
        <f>CEILING(#REF!*TBL_CalcDarwin[[#This Row],[Darwin Gusts
m/s]],0.5)</f>
        <v>#REF!</v>
      </c>
      <c r="K52" s="45" t="e">
        <f>CEILING(#REF!*TBL_CalcDarwin[[#This Row],[Darwin Gusts
m/s]],0.5)</f>
        <v>#REF!</v>
      </c>
      <c r="L52" s="45" t="e">
        <f>CEILING(TBL_CalcDarwin[[#This Row],[Darwin Gusts
m/s]],0.5)</f>
        <v>#REF!</v>
      </c>
      <c r="M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2" s="39" t="e">
        <f>INDEX(Curva_Temp[Temp],MATCH(TBL_CalcDarwin[[#This Row],[Darwin Temp.
°C]],Curva_Temp[Temp]))</f>
        <v>#REF!</v>
      </c>
      <c r="R52" s="39" t="e">
        <f>INDEX(Curva_Temp[Warranted Power Curve for 
1.194Kg/m3 air density '[kW']
SG 5.0-145 (AM+1, 5.2MW) AT 
90M],MATCH(TBL_CalcDarwin[[#This Row],[Darwin Temp.
°C]],Curva_Temp[Temp]))</f>
        <v>#REF!</v>
      </c>
      <c r="S52" s="39" t="e" cm="1">
        <f t="array" ref="S52">INDEX(Curva_Temp[Temp],MATCH(TBL_CalcDarwin[[#This Row],[Darwin Temp.
°C]],Curva_Temp[Temp])+1)</f>
        <v>#REF!</v>
      </c>
      <c r="T52" s="39" t="e" cm="1">
        <f t="array" ref="T52">INDEX(Curva_Temp[Warranted Power Curve for 
1.194Kg/m3 air density '[kW']
SG 5.0-145 (AM+1, 5.2MW) AT 
90M],MATCH(TBL_CalcDarwin[[#This Row],[Darwin Temp.
°C]],Curva_Temp[Temp])+1)</f>
        <v>#REF!</v>
      </c>
      <c r="U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2" s="39" t="e">
        <f>INDEX(Curva_Temp[Temp],MATCH(TBL_CalcDarwin[[#This Row],[Darwin Temp.
°C]],Curva_Temp[Temp]))</f>
        <v>#REF!</v>
      </c>
      <c r="Z52" s="39" t="e">
        <f>INDEX(Curva_Temp[Warranted Power Curve for 
1.194Kg/m3 air density '[kW']
SG 5.0-145 (AM 0, 5.0MW) AT 
90M],MATCH(TBL_CalcDarwin[[#This Row],[Darwin Temp.
°C]],Curva_Temp[Temp]))</f>
        <v>#REF!</v>
      </c>
      <c r="AA52" s="39" t="e" cm="1">
        <f t="array" ref="AA52">INDEX(Curva_Temp[Temp],MATCH(TBL_CalcDarwin[[#This Row],[Darwin Temp.
°C]],Curva_Temp[Temp])+1)</f>
        <v>#REF!</v>
      </c>
      <c r="AB52" s="39" t="e" cm="1">
        <f t="array" ref="AB52">INDEX(Curva_Temp[Warranted Power Curve for 
1.194Kg/m3 air density '[kW']
SG 5.0-145 (AM 0, 5.0MW) AT 
90M],MATCH(TBL_CalcDarwin[[#This Row],[Darwin Temp.
°C]],Curva_Temp[Temp])+1)</f>
        <v>#REF!</v>
      </c>
      <c r="AC52" s="43" t="e">
        <f>HLOOKUP(TBL_CalcDarwin[[#This Row],[Fecha]],#REF!,2,FALSE)</f>
        <v>#REF!</v>
      </c>
      <c r="AD52" s="43" t="e">
        <f>HLOOKUP(TBL_CalcDarwin[[#This Row],[Fecha]],#REF!,3,FALSE)</f>
        <v>#REF!</v>
      </c>
      <c r="AE52" s="43" t="e">
        <f>HLOOKUP(TBL_CalcDarwin[[#This Row],[Fecha]],#REF!,4,FALSE)</f>
        <v>#REF!</v>
      </c>
      <c r="AF52" s="43" t="e">
        <f>HLOOKUP(TBL_CalcDarwin[[#This Row],[Fecha]],#REF!,5,FALSE)</f>
        <v>#REF!</v>
      </c>
      <c r="AG52" s="43" t="e">
        <f>HLOOKUP(TBL_CalcDarwin[[#This Row],[Fecha]],#REF!,6,FALSE)</f>
        <v>#REF!</v>
      </c>
      <c r="AH52" s="43" t="e">
        <f>HLOOKUP(TBL_CalcDarwin[[#This Row],[Fecha]],#REF!,7,FALSE)</f>
        <v>#REF!</v>
      </c>
      <c r="AI52" s="44" t="e">
        <f>HLOOKUP(TBL_CalcDarwin[[#This Row],[Fecha]],#REF!,8,FALSE)</f>
        <v>#REF!</v>
      </c>
      <c r="AJ52" s="44" t="e">
        <f>HLOOKUP(TBL_CalcDarwin[[#This Row],[Fecha]],#REF!,9,FALSE)</f>
        <v>#REF!</v>
      </c>
      <c r="AK52" s="44" t="e">
        <f>HLOOKUP(TBL_CalcDarwin[[#This Row],[Fecha]],#REF!,10,FALSE)</f>
        <v>#REF!</v>
      </c>
      <c r="AL52" s="44" t="e">
        <f>HLOOKUP(TBL_CalcDarwin[[#This Row],[Fecha]],#REF!,11,FALSE)</f>
        <v>#REF!</v>
      </c>
      <c r="AM52" s="44" t="e">
        <f>HLOOKUP(TBL_CalcDarwin[[#This Row],[Fecha]],#REF!,12,FALSE)</f>
        <v>#REF!</v>
      </c>
      <c r="AN52" s="44" t="e">
        <f>HLOOKUP(TBL_CalcDarwin[[#This Row],[Fecha]],#REF!,13,FALSE)</f>
        <v>#REF!</v>
      </c>
      <c r="AO52" s="35" t="e">
        <f>TBL_CalcDarwin[[#This Row],[Lomitas - Barra A - 5.2 - Cerro]]+TBL_CalcDarwin[[#This Row],[Lomitas - Barra A - 5.2 - Medio]]+TBL_CalcDarwin[[#This Row],[Lomitas - Barra A - 5.2 - Mar]]</f>
        <v>#REF!</v>
      </c>
      <c r="AP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2" s="35" t="e">
        <f>TBL_CalcDarwin[[#This Row],[Expansión - Barra A - 5.2 - Cerro]]+TBL_CalcDarwin[[#This Row],[Expansión - Barra A - 5.2 - Medio]]+TBL_CalcDarwin[[#This Row],[Expansión - Barra A - 5.2 - Mar]]</f>
        <v>#REF!</v>
      </c>
      <c r="AT52" s="35" t="e">
        <f>TBL_CalcDarwin[[#This Row],[Expansión - Barra B - 5.2 - Cerro]]</f>
        <v>#REF!</v>
      </c>
      <c r="AU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2" s="29" t="e">
        <f>TBL_CalcDarwin[[#This Row],[Expansión - Barra B - 5.2 - Cerro]]*TBL_CalcDarwin[[#This Row],[AEG 5.2 MW Cerro]]</f>
        <v>#REF!</v>
      </c>
      <c r="AZ52" s="18"/>
      <c r="BA52" s="18"/>
      <c r="BB52" s="18"/>
      <c r="BC52" s="18"/>
      <c r="BD52" s="18"/>
      <c r="BE52" s="18"/>
      <c r="BF52" s="18"/>
    </row>
    <row r="53" spans="2:58" ht="12" x14ac:dyDescent="0.3">
      <c r="B53" s="51" t="e">
        <f t="shared" si="0"/>
        <v>#REF!</v>
      </c>
      <c r="C53" s="17" t="e">
        <f>C52+TIME(1,0,0)</f>
        <v>#REF!</v>
      </c>
      <c r="D53" s="34" t="e">
        <f>TBL_CalcDarwin[[#This Row],[Darwin PLOM
MW]]+TBL_CalcDarwin[[#This Row],[Darwin PLOME
MW]]</f>
        <v>#REF!</v>
      </c>
      <c r="E53" s="34" t="e">
        <f>TBL_CalcDarwin[[#This Row],[PLOM MW TOTAL BARRA A]]+TBL_CalcDarwin[[#This Row],[PLOM MW TOTAL BARRA B]]</f>
        <v>#REF!</v>
      </c>
      <c r="F53" s="34" t="e">
        <f>TBL_CalcDarwin[[#This Row],[PLOME MW TOTAL BARRA A]]+TBL_CalcDarwin[[#This Row],[PLOME MW TOTAL BARRA B]]</f>
        <v>#REF!</v>
      </c>
      <c r="G53" s="46" t="e">
        <f>#REF!</f>
        <v>#REF!</v>
      </c>
      <c r="H53" s="46" t="e">
        <f>#REF!</f>
        <v>#REF!</v>
      </c>
      <c r="I53" s="47" t="e">
        <f>#REF!</f>
        <v>#REF!</v>
      </c>
      <c r="J53" s="45" t="e">
        <f>CEILING(#REF!*TBL_CalcDarwin[[#This Row],[Darwin Gusts
m/s]],0.5)</f>
        <v>#REF!</v>
      </c>
      <c r="K53" s="45" t="e">
        <f>CEILING(#REF!*TBL_CalcDarwin[[#This Row],[Darwin Gusts
m/s]],0.5)</f>
        <v>#REF!</v>
      </c>
      <c r="L53" s="45" t="e">
        <f>CEILING(TBL_CalcDarwin[[#This Row],[Darwin Gusts
m/s]],0.5)</f>
        <v>#REF!</v>
      </c>
      <c r="M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3" s="39" t="e">
        <f>INDEX(Curva_Temp[Temp],MATCH(TBL_CalcDarwin[[#This Row],[Darwin Temp.
°C]],Curva_Temp[Temp]))</f>
        <v>#REF!</v>
      </c>
      <c r="R53" s="39" t="e">
        <f>INDEX(Curva_Temp[Warranted Power Curve for 
1.194Kg/m3 air density '[kW']
SG 5.0-145 (AM+1, 5.2MW) AT 
90M],MATCH(TBL_CalcDarwin[[#This Row],[Darwin Temp.
°C]],Curva_Temp[Temp]))</f>
        <v>#REF!</v>
      </c>
      <c r="S53" s="39" t="e" cm="1">
        <f t="array" ref="S53">INDEX(Curva_Temp[Temp],MATCH(TBL_CalcDarwin[[#This Row],[Darwin Temp.
°C]],Curva_Temp[Temp])+1)</f>
        <v>#REF!</v>
      </c>
      <c r="T53" s="39" t="e" cm="1">
        <f t="array" ref="T53">INDEX(Curva_Temp[Warranted Power Curve for 
1.194Kg/m3 air density '[kW']
SG 5.0-145 (AM+1, 5.2MW) AT 
90M],MATCH(TBL_CalcDarwin[[#This Row],[Darwin Temp.
°C]],Curva_Temp[Temp])+1)</f>
        <v>#REF!</v>
      </c>
      <c r="U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3" s="39" t="e">
        <f>INDEX(Curva_Temp[Temp],MATCH(TBL_CalcDarwin[[#This Row],[Darwin Temp.
°C]],Curva_Temp[Temp]))</f>
        <v>#REF!</v>
      </c>
      <c r="Z53" s="39" t="e">
        <f>INDEX(Curva_Temp[Warranted Power Curve for 
1.194Kg/m3 air density '[kW']
SG 5.0-145 (AM 0, 5.0MW) AT 
90M],MATCH(TBL_CalcDarwin[[#This Row],[Darwin Temp.
°C]],Curva_Temp[Temp]))</f>
        <v>#REF!</v>
      </c>
      <c r="AA53" s="39" t="e" cm="1">
        <f t="array" ref="AA53">INDEX(Curva_Temp[Temp],MATCH(TBL_CalcDarwin[[#This Row],[Darwin Temp.
°C]],Curva_Temp[Temp])+1)</f>
        <v>#REF!</v>
      </c>
      <c r="AB53" s="39" t="e" cm="1">
        <f t="array" ref="AB53">INDEX(Curva_Temp[Warranted Power Curve for 
1.194Kg/m3 air density '[kW']
SG 5.0-145 (AM 0, 5.0MW) AT 
90M],MATCH(TBL_CalcDarwin[[#This Row],[Darwin Temp.
°C]],Curva_Temp[Temp])+1)</f>
        <v>#REF!</v>
      </c>
      <c r="AC53" s="43" t="e">
        <f>HLOOKUP(TBL_CalcDarwin[[#This Row],[Fecha]],#REF!,2,FALSE)</f>
        <v>#REF!</v>
      </c>
      <c r="AD53" s="43" t="e">
        <f>HLOOKUP(TBL_CalcDarwin[[#This Row],[Fecha]],#REF!,3,FALSE)</f>
        <v>#REF!</v>
      </c>
      <c r="AE53" s="43" t="e">
        <f>HLOOKUP(TBL_CalcDarwin[[#This Row],[Fecha]],#REF!,4,FALSE)</f>
        <v>#REF!</v>
      </c>
      <c r="AF53" s="43" t="e">
        <f>HLOOKUP(TBL_CalcDarwin[[#This Row],[Fecha]],#REF!,5,FALSE)</f>
        <v>#REF!</v>
      </c>
      <c r="AG53" s="43" t="e">
        <f>HLOOKUP(TBL_CalcDarwin[[#This Row],[Fecha]],#REF!,6,FALSE)</f>
        <v>#REF!</v>
      </c>
      <c r="AH53" s="43" t="e">
        <f>HLOOKUP(TBL_CalcDarwin[[#This Row],[Fecha]],#REF!,7,FALSE)</f>
        <v>#REF!</v>
      </c>
      <c r="AI53" s="44" t="e">
        <f>HLOOKUP(TBL_CalcDarwin[[#This Row],[Fecha]],#REF!,8,FALSE)</f>
        <v>#REF!</v>
      </c>
      <c r="AJ53" s="44" t="e">
        <f>HLOOKUP(TBL_CalcDarwin[[#This Row],[Fecha]],#REF!,9,FALSE)</f>
        <v>#REF!</v>
      </c>
      <c r="AK53" s="44" t="e">
        <f>HLOOKUP(TBL_CalcDarwin[[#This Row],[Fecha]],#REF!,10,FALSE)</f>
        <v>#REF!</v>
      </c>
      <c r="AL53" s="44" t="e">
        <f>HLOOKUP(TBL_CalcDarwin[[#This Row],[Fecha]],#REF!,11,FALSE)</f>
        <v>#REF!</v>
      </c>
      <c r="AM53" s="44" t="e">
        <f>HLOOKUP(TBL_CalcDarwin[[#This Row],[Fecha]],#REF!,12,FALSE)</f>
        <v>#REF!</v>
      </c>
      <c r="AN53" s="44" t="e">
        <f>HLOOKUP(TBL_CalcDarwin[[#This Row],[Fecha]],#REF!,13,FALSE)</f>
        <v>#REF!</v>
      </c>
      <c r="AO53" s="35" t="e">
        <f>TBL_CalcDarwin[[#This Row],[Lomitas - Barra A - 5.2 - Cerro]]+TBL_CalcDarwin[[#This Row],[Lomitas - Barra A - 5.2 - Medio]]+TBL_CalcDarwin[[#This Row],[Lomitas - Barra A - 5.2 - Mar]]</f>
        <v>#REF!</v>
      </c>
      <c r="AP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3" s="35" t="e">
        <f>TBL_CalcDarwin[[#This Row],[Expansión - Barra A - 5.2 - Cerro]]+TBL_CalcDarwin[[#This Row],[Expansión - Barra A - 5.2 - Medio]]+TBL_CalcDarwin[[#This Row],[Expansión - Barra A - 5.2 - Mar]]</f>
        <v>#REF!</v>
      </c>
      <c r="AT53" s="35" t="e">
        <f>TBL_CalcDarwin[[#This Row],[Expansión - Barra B - 5.2 - Cerro]]</f>
        <v>#REF!</v>
      </c>
      <c r="AU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3" s="29" t="e">
        <f>TBL_CalcDarwin[[#This Row],[Expansión - Barra B - 5.2 - Cerro]]*TBL_CalcDarwin[[#This Row],[AEG 5.2 MW Cerro]]</f>
        <v>#REF!</v>
      </c>
      <c r="AZ53" s="18"/>
      <c r="BA53" s="18"/>
      <c r="BB53" s="18"/>
      <c r="BC53" s="18"/>
      <c r="BD53" s="18"/>
      <c r="BE53" s="18"/>
      <c r="BF53" s="18"/>
    </row>
    <row r="54" spans="2:58" ht="12" x14ac:dyDescent="0.3">
      <c r="B54" s="51" t="e">
        <f t="shared" si="0"/>
        <v>#REF!</v>
      </c>
      <c r="C54" s="17" t="e">
        <f t="shared" ref="C54:C70" si="5">C53+TIME(1,0,0)</f>
        <v>#REF!</v>
      </c>
      <c r="D54" s="34" t="e">
        <f>TBL_CalcDarwin[[#This Row],[Darwin PLOM
MW]]+TBL_CalcDarwin[[#This Row],[Darwin PLOME
MW]]</f>
        <v>#REF!</v>
      </c>
      <c r="E54" s="34" t="e">
        <f>TBL_CalcDarwin[[#This Row],[PLOM MW TOTAL BARRA A]]+TBL_CalcDarwin[[#This Row],[PLOM MW TOTAL BARRA B]]</f>
        <v>#REF!</v>
      </c>
      <c r="F54" s="34" t="e">
        <f>TBL_CalcDarwin[[#This Row],[PLOME MW TOTAL BARRA A]]+TBL_CalcDarwin[[#This Row],[PLOME MW TOTAL BARRA B]]</f>
        <v>#REF!</v>
      </c>
      <c r="G54" s="46" t="e">
        <f>#REF!</f>
        <v>#REF!</v>
      </c>
      <c r="H54" s="46" t="e">
        <f>#REF!</f>
        <v>#REF!</v>
      </c>
      <c r="I54" s="47" t="e">
        <f>#REF!</f>
        <v>#REF!</v>
      </c>
      <c r="J54" s="45" t="e">
        <f>CEILING(#REF!*TBL_CalcDarwin[[#This Row],[Darwin Gusts
m/s]],0.5)</f>
        <v>#REF!</v>
      </c>
      <c r="K54" s="45" t="e">
        <f>CEILING(#REF!*TBL_CalcDarwin[[#This Row],[Darwin Gusts
m/s]],0.5)</f>
        <v>#REF!</v>
      </c>
      <c r="L54" s="45" t="e">
        <f>CEILING(TBL_CalcDarwin[[#This Row],[Darwin Gusts
m/s]],0.5)</f>
        <v>#REF!</v>
      </c>
      <c r="M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4" s="39" t="e">
        <f>INDEX(Curva_Temp[Temp],MATCH(TBL_CalcDarwin[[#This Row],[Darwin Temp.
°C]],Curva_Temp[Temp]))</f>
        <v>#REF!</v>
      </c>
      <c r="R54" s="39" t="e">
        <f>INDEX(Curva_Temp[Warranted Power Curve for 
1.194Kg/m3 air density '[kW']
SG 5.0-145 (AM+1, 5.2MW) AT 
90M],MATCH(TBL_CalcDarwin[[#This Row],[Darwin Temp.
°C]],Curva_Temp[Temp]))</f>
        <v>#REF!</v>
      </c>
      <c r="S54" s="39" t="e" cm="1">
        <f t="array" ref="S54">INDEX(Curva_Temp[Temp],MATCH(TBL_CalcDarwin[[#This Row],[Darwin Temp.
°C]],Curva_Temp[Temp])+1)</f>
        <v>#REF!</v>
      </c>
      <c r="T54" s="39" t="e" cm="1">
        <f t="array" ref="T54">INDEX(Curva_Temp[Warranted Power Curve for 
1.194Kg/m3 air density '[kW']
SG 5.0-145 (AM+1, 5.2MW) AT 
90M],MATCH(TBL_CalcDarwin[[#This Row],[Darwin Temp.
°C]],Curva_Temp[Temp])+1)</f>
        <v>#REF!</v>
      </c>
      <c r="U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4" s="39" t="e">
        <f>INDEX(Curva_Temp[Temp],MATCH(TBL_CalcDarwin[[#This Row],[Darwin Temp.
°C]],Curva_Temp[Temp]))</f>
        <v>#REF!</v>
      </c>
      <c r="Z54" s="39" t="e">
        <f>INDEX(Curva_Temp[Warranted Power Curve for 
1.194Kg/m3 air density '[kW']
SG 5.0-145 (AM 0, 5.0MW) AT 
90M],MATCH(TBL_CalcDarwin[[#This Row],[Darwin Temp.
°C]],Curva_Temp[Temp]))</f>
        <v>#REF!</v>
      </c>
      <c r="AA54" s="39" t="e" cm="1">
        <f t="array" ref="AA54">INDEX(Curva_Temp[Temp],MATCH(TBL_CalcDarwin[[#This Row],[Darwin Temp.
°C]],Curva_Temp[Temp])+1)</f>
        <v>#REF!</v>
      </c>
      <c r="AB54" s="39" t="e" cm="1">
        <f t="array" ref="AB54">INDEX(Curva_Temp[Warranted Power Curve for 
1.194Kg/m3 air density '[kW']
SG 5.0-145 (AM 0, 5.0MW) AT 
90M],MATCH(TBL_CalcDarwin[[#This Row],[Darwin Temp.
°C]],Curva_Temp[Temp])+1)</f>
        <v>#REF!</v>
      </c>
      <c r="AC54" s="43" t="e">
        <f>HLOOKUP(TBL_CalcDarwin[[#This Row],[Fecha]],#REF!,2,FALSE)</f>
        <v>#REF!</v>
      </c>
      <c r="AD54" s="43" t="e">
        <f>HLOOKUP(TBL_CalcDarwin[[#This Row],[Fecha]],#REF!,3,FALSE)</f>
        <v>#REF!</v>
      </c>
      <c r="AE54" s="43" t="e">
        <f>HLOOKUP(TBL_CalcDarwin[[#This Row],[Fecha]],#REF!,4,FALSE)</f>
        <v>#REF!</v>
      </c>
      <c r="AF54" s="43" t="e">
        <f>HLOOKUP(TBL_CalcDarwin[[#This Row],[Fecha]],#REF!,5,FALSE)</f>
        <v>#REF!</v>
      </c>
      <c r="AG54" s="43" t="e">
        <f>HLOOKUP(TBL_CalcDarwin[[#This Row],[Fecha]],#REF!,6,FALSE)</f>
        <v>#REF!</v>
      </c>
      <c r="AH54" s="43" t="e">
        <f>HLOOKUP(TBL_CalcDarwin[[#This Row],[Fecha]],#REF!,7,FALSE)</f>
        <v>#REF!</v>
      </c>
      <c r="AI54" s="44" t="e">
        <f>HLOOKUP(TBL_CalcDarwin[[#This Row],[Fecha]],#REF!,8,FALSE)</f>
        <v>#REF!</v>
      </c>
      <c r="AJ54" s="44" t="e">
        <f>HLOOKUP(TBL_CalcDarwin[[#This Row],[Fecha]],#REF!,9,FALSE)</f>
        <v>#REF!</v>
      </c>
      <c r="AK54" s="44" t="e">
        <f>HLOOKUP(TBL_CalcDarwin[[#This Row],[Fecha]],#REF!,10,FALSE)</f>
        <v>#REF!</v>
      </c>
      <c r="AL54" s="44" t="e">
        <f>HLOOKUP(TBL_CalcDarwin[[#This Row],[Fecha]],#REF!,11,FALSE)</f>
        <v>#REF!</v>
      </c>
      <c r="AM54" s="44" t="e">
        <f>HLOOKUP(TBL_CalcDarwin[[#This Row],[Fecha]],#REF!,12,FALSE)</f>
        <v>#REF!</v>
      </c>
      <c r="AN54" s="44" t="e">
        <f>HLOOKUP(TBL_CalcDarwin[[#This Row],[Fecha]],#REF!,13,FALSE)</f>
        <v>#REF!</v>
      </c>
      <c r="AO54" s="35" t="e">
        <f>TBL_CalcDarwin[[#This Row],[Lomitas - Barra A - 5.2 - Cerro]]+TBL_CalcDarwin[[#This Row],[Lomitas - Barra A - 5.2 - Medio]]+TBL_CalcDarwin[[#This Row],[Lomitas - Barra A - 5.2 - Mar]]</f>
        <v>#REF!</v>
      </c>
      <c r="AP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4" s="35" t="e">
        <f>TBL_CalcDarwin[[#This Row],[Expansión - Barra A - 5.2 - Cerro]]+TBL_CalcDarwin[[#This Row],[Expansión - Barra A - 5.2 - Medio]]+TBL_CalcDarwin[[#This Row],[Expansión - Barra A - 5.2 - Mar]]</f>
        <v>#REF!</v>
      </c>
      <c r="AT54" s="35" t="e">
        <f>TBL_CalcDarwin[[#This Row],[Expansión - Barra B - 5.2 - Cerro]]</f>
        <v>#REF!</v>
      </c>
      <c r="AU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4" s="29" t="e">
        <f>TBL_CalcDarwin[[#This Row],[Expansión - Barra B - 5.2 - Cerro]]*TBL_CalcDarwin[[#This Row],[AEG 5.2 MW Cerro]]</f>
        <v>#REF!</v>
      </c>
      <c r="AZ54" s="18"/>
      <c r="BA54" s="18"/>
      <c r="BB54" s="18"/>
      <c r="BC54" s="18"/>
      <c r="BD54" s="18"/>
      <c r="BE54" s="18"/>
      <c r="BF54" s="18"/>
    </row>
    <row r="55" spans="2:58" ht="12" x14ac:dyDescent="0.3">
      <c r="B55" s="51" t="e">
        <f t="shared" si="0"/>
        <v>#REF!</v>
      </c>
      <c r="C55" s="17" t="e">
        <f t="shared" si="5"/>
        <v>#REF!</v>
      </c>
      <c r="D55" s="34" t="e">
        <f>TBL_CalcDarwin[[#This Row],[Darwin PLOM
MW]]+TBL_CalcDarwin[[#This Row],[Darwin PLOME
MW]]</f>
        <v>#REF!</v>
      </c>
      <c r="E55" s="34" t="e">
        <f>TBL_CalcDarwin[[#This Row],[PLOM MW TOTAL BARRA A]]+TBL_CalcDarwin[[#This Row],[PLOM MW TOTAL BARRA B]]</f>
        <v>#REF!</v>
      </c>
      <c r="F55" s="34" t="e">
        <f>TBL_CalcDarwin[[#This Row],[PLOME MW TOTAL BARRA A]]+TBL_CalcDarwin[[#This Row],[PLOME MW TOTAL BARRA B]]</f>
        <v>#REF!</v>
      </c>
      <c r="G55" s="46" t="e">
        <f>#REF!</f>
        <v>#REF!</v>
      </c>
      <c r="H55" s="46" t="e">
        <f>#REF!</f>
        <v>#REF!</v>
      </c>
      <c r="I55" s="47" t="e">
        <f>#REF!</f>
        <v>#REF!</v>
      </c>
      <c r="J55" s="45" t="e">
        <f>CEILING(#REF!*TBL_CalcDarwin[[#This Row],[Darwin Gusts
m/s]],0.5)</f>
        <v>#REF!</v>
      </c>
      <c r="K55" s="45" t="e">
        <f>CEILING(#REF!*TBL_CalcDarwin[[#This Row],[Darwin Gusts
m/s]],0.5)</f>
        <v>#REF!</v>
      </c>
      <c r="L55" s="45" t="e">
        <f>CEILING(TBL_CalcDarwin[[#This Row],[Darwin Gusts
m/s]],0.5)</f>
        <v>#REF!</v>
      </c>
      <c r="M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5" s="39" t="e">
        <f>INDEX(Curva_Temp[Temp],MATCH(TBL_CalcDarwin[[#This Row],[Darwin Temp.
°C]],Curva_Temp[Temp]))</f>
        <v>#REF!</v>
      </c>
      <c r="R55" s="39" t="e">
        <f>INDEX(Curva_Temp[Warranted Power Curve for 
1.194Kg/m3 air density '[kW']
SG 5.0-145 (AM+1, 5.2MW) AT 
90M],MATCH(TBL_CalcDarwin[[#This Row],[Darwin Temp.
°C]],Curva_Temp[Temp]))</f>
        <v>#REF!</v>
      </c>
      <c r="S55" s="39" t="e" cm="1">
        <f t="array" ref="S55">INDEX(Curva_Temp[Temp],MATCH(TBL_CalcDarwin[[#This Row],[Darwin Temp.
°C]],Curva_Temp[Temp])+1)</f>
        <v>#REF!</v>
      </c>
      <c r="T55" s="39" t="e" cm="1">
        <f t="array" ref="T55">INDEX(Curva_Temp[Warranted Power Curve for 
1.194Kg/m3 air density '[kW']
SG 5.0-145 (AM+1, 5.2MW) AT 
90M],MATCH(TBL_CalcDarwin[[#This Row],[Darwin Temp.
°C]],Curva_Temp[Temp])+1)</f>
        <v>#REF!</v>
      </c>
      <c r="U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5" s="39" t="e">
        <f>INDEX(Curva_Temp[Temp],MATCH(TBL_CalcDarwin[[#This Row],[Darwin Temp.
°C]],Curva_Temp[Temp]))</f>
        <v>#REF!</v>
      </c>
      <c r="Z55" s="39" t="e">
        <f>INDEX(Curva_Temp[Warranted Power Curve for 
1.194Kg/m3 air density '[kW']
SG 5.0-145 (AM 0, 5.0MW) AT 
90M],MATCH(TBL_CalcDarwin[[#This Row],[Darwin Temp.
°C]],Curva_Temp[Temp]))</f>
        <v>#REF!</v>
      </c>
      <c r="AA55" s="39" t="e" cm="1">
        <f t="array" ref="AA55">INDEX(Curva_Temp[Temp],MATCH(TBL_CalcDarwin[[#This Row],[Darwin Temp.
°C]],Curva_Temp[Temp])+1)</f>
        <v>#REF!</v>
      </c>
      <c r="AB55" s="39" t="e" cm="1">
        <f t="array" ref="AB55">INDEX(Curva_Temp[Warranted Power Curve for 
1.194Kg/m3 air density '[kW']
SG 5.0-145 (AM 0, 5.0MW) AT 
90M],MATCH(TBL_CalcDarwin[[#This Row],[Darwin Temp.
°C]],Curva_Temp[Temp])+1)</f>
        <v>#REF!</v>
      </c>
      <c r="AC55" s="43" t="e">
        <f>HLOOKUP(TBL_CalcDarwin[[#This Row],[Fecha]],#REF!,2,FALSE)</f>
        <v>#REF!</v>
      </c>
      <c r="AD55" s="43" t="e">
        <f>HLOOKUP(TBL_CalcDarwin[[#This Row],[Fecha]],#REF!,3,FALSE)</f>
        <v>#REF!</v>
      </c>
      <c r="AE55" s="43" t="e">
        <f>HLOOKUP(TBL_CalcDarwin[[#This Row],[Fecha]],#REF!,4,FALSE)</f>
        <v>#REF!</v>
      </c>
      <c r="AF55" s="43" t="e">
        <f>HLOOKUP(TBL_CalcDarwin[[#This Row],[Fecha]],#REF!,5,FALSE)</f>
        <v>#REF!</v>
      </c>
      <c r="AG55" s="43" t="e">
        <f>HLOOKUP(TBL_CalcDarwin[[#This Row],[Fecha]],#REF!,6,FALSE)</f>
        <v>#REF!</v>
      </c>
      <c r="AH55" s="43" t="e">
        <f>HLOOKUP(TBL_CalcDarwin[[#This Row],[Fecha]],#REF!,7,FALSE)</f>
        <v>#REF!</v>
      </c>
      <c r="AI55" s="44" t="e">
        <f>HLOOKUP(TBL_CalcDarwin[[#This Row],[Fecha]],#REF!,8,FALSE)</f>
        <v>#REF!</v>
      </c>
      <c r="AJ55" s="44" t="e">
        <f>HLOOKUP(TBL_CalcDarwin[[#This Row],[Fecha]],#REF!,9,FALSE)</f>
        <v>#REF!</v>
      </c>
      <c r="AK55" s="44" t="e">
        <f>HLOOKUP(TBL_CalcDarwin[[#This Row],[Fecha]],#REF!,10,FALSE)</f>
        <v>#REF!</v>
      </c>
      <c r="AL55" s="44" t="e">
        <f>HLOOKUP(TBL_CalcDarwin[[#This Row],[Fecha]],#REF!,11,FALSE)</f>
        <v>#REF!</v>
      </c>
      <c r="AM55" s="44" t="e">
        <f>HLOOKUP(TBL_CalcDarwin[[#This Row],[Fecha]],#REF!,12,FALSE)</f>
        <v>#REF!</v>
      </c>
      <c r="AN55" s="44" t="e">
        <f>HLOOKUP(TBL_CalcDarwin[[#This Row],[Fecha]],#REF!,13,FALSE)</f>
        <v>#REF!</v>
      </c>
      <c r="AO55" s="35" t="e">
        <f>TBL_CalcDarwin[[#This Row],[Lomitas - Barra A - 5.2 - Cerro]]+TBL_CalcDarwin[[#This Row],[Lomitas - Barra A - 5.2 - Medio]]+TBL_CalcDarwin[[#This Row],[Lomitas - Barra A - 5.2 - Mar]]</f>
        <v>#REF!</v>
      </c>
      <c r="AP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5" s="35" t="e">
        <f>TBL_CalcDarwin[[#This Row],[Expansión - Barra A - 5.2 - Cerro]]+TBL_CalcDarwin[[#This Row],[Expansión - Barra A - 5.2 - Medio]]+TBL_CalcDarwin[[#This Row],[Expansión - Barra A - 5.2 - Mar]]</f>
        <v>#REF!</v>
      </c>
      <c r="AT55" s="35" t="e">
        <f>TBL_CalcDarwin[[#This Row],[Expansión - Barra B - 5.2 - Cerro]]</f>
        <v>#REF!</v>
      </c>
      <c r="AU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5" s="29" t="e">
        <f>TBL_CalcDarwin[[#This Row],[Expansión - Barra B - 5.2 - Cerro]]*TBL_CalcDarwin[[#This Row],[AEG 5.2 MW Cerro]]</f>
        <v>#REF!</v>
      </c>
      <c r="AZ55" s="18"/>
      <c r="BA55" s="18"/>
      <c r="BB55" s="18"/>
      <c r="BC55" s="18"/>
      <c r="BD55" s="18"/>
      <c r="BE55" s="18"/>
      <c r="BF55" s="18"/>
    </row>
    <row r="56" spans="2:58" ht="12" x14ac:dyDescent="0.3">
      <c r="B56" s="51" t="e">
        <f t="shared" si="0"/>
        <v>#REF!</v>
      </c>
      <c r="C56" s="17" t="e">
        <f t="shared" si="5"/>
        <v>#REF!</v>
      </c>
      <c r="D56" s="34" t="e">
        <f>TBL_CalcDarwin[[#This Row],[Darwin PLOM
MW]]+TBL_CalcDarwin[[#This Row],[Darwin PLOME
MW]]</f>
        <v>#REF!</v>
      </c>
      <c r="E56" s="34" t="e">
        <f>TBL_CalcDarwin[[#This Row],[PLOM MW TOTAL BARRA A]]+TBL_CalcDarwin[[#This Row],[PLOM MW TOTAL BARRA B]]</f>
        <v>#REF!</v>
      </c>
      <c r="F56" s="34" t="e">
        <f>TBL_CalcDarwin[[#This Row],[PLOME MW TOTAL BARRA A]]+TBL_CalcDarwin[[#This Row],[PLOME MW TOTAL BARRA B]]</f>
        <v>#REF!</v>
      </c>
      <c r="G56" s="46" t="e">
        <f>#REF!</f>
        <v>#REF!</v>
      </c>
      <c r="H56" s="46" t="e">
        <f>#REF!</f>
        <v>#REF!</v>
      </c>
      <c r="I56" s="47" t="e">
        <f>#REF!</f>
        <v>#REF!</v>
      </c>
      <c r="J56" s="45" t="e">
        <f>CEILING(#REF!*TBL_CalcDarwin[[#This Row],[Darwin Gusts
m/s]],0.5)</f>
        <v>#REF!</v>
      </c>
      <c r="K56" s="45" t="e">
        <f>CEILING(#REF!*TBL_CalcDarwin[[#This Row],[Darwin Gusts
m/s]],0.5)</f>
        <v>#REF!</v>
      </c>
      <c r="L56" s="45" t="e">
        <f>CEILING(TBL_CalcDarwin[[#This Row],[Darwin Gusts
m/s]],0.5)</f>
        <v>#REF!</v>
      </c>
      <c r="M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6" s="39" t="e">
        <f>INDEX(Curva_Temp[Temp],MATCH(TBL_CalcDarwin[[#This Row],[Darwin Temp.
°C]],Curva_Temp[Temp]))</f>
        <v>#REF!</v>
      </c>
      <c r="R56" s="39" t="e">
        <f>INDEX(Curva_Temp[Warranted Power Curve for 
1.194Kg/m3 air density '[kW']
SG 5.0-145 (AM+1, 5.2MW) AT 
90M],MATCH(TBL_CalcDarwin[[#This Row],[Darwin Temp.
°C]],Curva_Temp[Temp]))</f>
        <v>#REF!</v>
      </c>
      <c r="S56" s="39" t="e" cm="1">
        <f t="array" ref="S56">INDEX(Curva_Temp[Temp],MATCH(TBL_CalcDarwin[[#This Row],[Darwin Temp.
°C]],Curva_Temp[Temp])+1)</f>
        <v>#REF!</v>
      </c>
      <c r="T56" s="39" t="e" cm="1">
        <f t="array" ref="T56">INDEX(Curva_Temp[Warranted Power Curve for 
1.194Kg/m3 air density '[kW']
SG 5.0-145 (AM+1, 5.2MW) AT 
90M],MATCH(TBL_CalcDarwin[[#This Row],[Darwin Temp.
°C]],Curva_Temp[Temp])+1)</f>
        <v>#REF!</v>
      </c>
      <c r="U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6" s="39" t="e">
        <f>INDEX(Curva_Temp[Temp],MATCH(TBL_CalcDarwin[[#This Row],[Darwin Temp.
°C]],Curva_Temp[Temp]))</f>
        <v>#REF!</v>
      </c>
      <c r="Z56" s="39" t="e">
        <f>INDEX(Curva_Temp[Warranted Power Curve for 
1.194Kg/m3 air density '[kW']
SG 5.0-145 (AM 0, 5.0MW) AT 
90M],MATCH(TBL_CalcDarwin[[#This Row],[Darwin Temp.
°C]],Curva_Temp[Temp]))</f>
        <v>#REF!</v>
      </c>
      <c r="AA56" s="39" t="e" cm="1">
        <f t="array" ref="AA56">INDEX(Curva_Temp[Temp],MATCH(TBL_CalcDarwin[[#This Row],[Darwin Temp.
°C]],Curva_Temp[Temp])+1)</f>
        <v>#REF!</v>
      </c>
      <c r="AB56" s="39" t="e" cm="1">
        <f t="array" ref="AB56">INDEX(Curva_Temp[Warranted Power Curve for 
1.194Kg/m3 air density '[kW']
SG 5.0-145 (AM 0, 5.0MW) AT 
90M],MATCH(TBL_CalcDarwin[[#This Row],[Darwin Temp.
°C]],Curva_Temp[Temp])+1)</f>
        <v>#REF!</v>
      </c>
      <c r="AC56" s="43" t="e">
        <f>HLOOKUP(TBL_CalcDarwin[[#This Row],[Fecha]],#REF!,2,FALSE)</f>
        <v>#REF!</v>
      </c>
      <c r="AD56" s="43" t="e">
        <f>HLOOKUP(TBL_CalcDarwin[[#This Row],[Fecha]],#REF!,3,FALSE)</f>
        <v>#REF!</v>
      </c>
      <c r="AE56" s="43" t="e">
        <f>HLOOKUP(TBL_CalcDarwin[[#This Row],[Fecha]],#REF!,4,FALSE)</f>
        <v>#REF!</v>
      </c>
      <c r="AF56" s="43" t="e">
        <f>HLOOKUP(TBL_CalcDarwin[[#This Row],[Fecha]],#REF!,5,FALSE)</f>
        <v>#REF!</v>
      </c>
      <c r="AG56" s="43" t="e">
        <f>HLOOKUP(TBL_CalcDarwin[[#This Row],[Fecha]],#REF!,6,FALSE)</f>
        <v>#REF!</v>
      </c>
      <c r="AH56" s="43" t="e">
        <f>HLOOKUP(TBL_CalcDarwin[[#This Row],[Fecha]],#REF!,7,FALSE)</f>
        <v>#REF!</v>
      </c>
      <c r="AI56" s="44" t="e">
        <f>HLOOKUP(TBL_CalcDarwin[[#This Row],[Fecha]],#REF!,8,FALSE)</f>
        <v>#REF!</v>
      </c>
      <c r="AJ56" s="44" t="e">
        <f>HLOOKUP(TBL_CalcDarwin[[#This Row],[Fecha]],#REF!,9,FALSE)</f>
        <v>#REF!</v>
      </c>
      <c r="AK56" s="44" t="e">
        <f>HLOOKUP(TBL_CalcDarwin[[#This Row],[Fecha]],#REF!,10,FALSE)</f>
        <v>#REF!</v>
      </c>
      <c r="AL56" s="44" t="e">
        <f>HLOOKUP(TBL_CalcDarwin[[#This Row],[Fecha]],#REF!,11,FALSE)</f>
        <v>#REF!</v>
      </c>
      <c r="AM56" s="44" t="e">
        <f>HLOOKUP(TBL_CalcDarwin[[#This Row],[Fecha]],#REF!,12,FALSE)</f>
        <v>#REF!</v>
      </c>
      <c r="AN56" s="44" t="e">
        <f>HLOOKUP(TBL_CalcDarwin[[#This Row],[Fecha]],#REF!,13,FALSE)</f>
        <v>#REF!</v>
      </c>
      <c r="AO56" s="35" t="e">
        <f>TBL_CalcDarwin[[#This Row],[Lomitas - Barra A - 5.2 - Cerro]]+TBL_CalcDarwin[[#This Row],[Lomitas - Barra A - 5.2 - Medio]]+TBL_CalcDarwin[[#This Row],[Lomitas - Barra A - 5.2 - Mar]]</f>
        <v>#REF!</v>
      </c>
      <c r="AP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6" s="35" t="e">
        <f>TBL_CalcDarwin[[#This Row],[Expansión - Barra A - 5.2 - Cerro]]+TBL_CalcDarwin[[#This Row],[Expansión - Barra A - 5.2 - Medio]]+TBL_CalcDarwin[[#This Row],[Expansión - Barra A - 5.2 - Mar]]</f>
        <v>#REF!</v>
      </c>
      <c r="AT56" s="35" t="e">
        <f>TBL_CalcDarwin[[#This Row],[Expansión - Barra B - 5.2 - Cerro]]</f>
        <v>#REF!</v>
      </c>
      <c r="AU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6" s="29" t="e">
        <f>TBL_CalcDarwin[[#This Row],[Expansión - Barra B - 5.2 - Cerro]]*TBL_CalcDarwin[[#This Row],[AEG 5.2 MW Cerro]]</f>
        <v>#REF!</v>
      </c>
      <c r="AZ56" s="18"/>
      <c r="BA56" s="18"/>
      <c r="BB56" s="18"/>
      <c r="BC56" s="18"/>
      <c r="BD56" s="18"/>
      <c r="BE56" s="18"/>
      <c r="BF56" s="18"/>
    </row>
    <row r="57" spans="2:58" ht="12" x14ac:dyDescent="0.3">
      <c r="B57" s="51" t="e">
        <f t="shared" si="0"/>
        <v>#REF!</v>
      </c>
      <c r="C57" s="17" t="e">
        <f t="shared" si="5"/>
        <v>#REF!</v>
      </c>
      <c r="D57" s="34" t="e">
        <f>TBL_CalcDarwin[[#This Row],[Darwin PLOM
MW]]+TBL_CalcDarwin[[#This Row],[Darwin PLOME
MW]]</f>
        <v>#REF!</v>
      </c>
      <c r="E57" s="34" t="e">
        <f>TBL_CalcDarwin[[#This Row],[PLOM MW TOTAL BARRA A]]+TBL_CalcDarwin[[#This Row],[PLOM MW TOTAL BARRA B]]</f>
        <v>#REF!</v>
      </c>
      <c r="F57" s="34" t="e">
        <f>TBL_CalcDarwin[[#This Row],[PLOME MW TOTAL BARRA A]]+TBL_CalcDarwin[[#This Row],[PLOME MW TOTAL BARRA B]]</f>
        <v>#REF!</v>
      </c>
      <c r="G57" s="46" t="e">
        <f>#REF!</f>
        <v>#REF!</v>
      </c>
      <c r="H57" s="46" t="e">
        <f>#REF!</f>
        <v>#REF!</v>
      </c>
      <c r="I57" s="47" t="e">
        <f>#REF!</f>
        <v>#REF!</v>
      </c>
      <c r="J57" s="45" t="e">
        <f>CEILING(#REF!*TBL_CalcDarwin[[#This Row],[Darwin Gusts
m/s]],0.5)</f>
        <v>#REF!</v>
      </c>
      <c r="K57" s="45" t="e">
        <f>CEILING(#REF!*TBL_CalcDarwin[[#This Row],[Darwin Gusts
m/s]],0.5)</f>
        <v>#REF!</v>
      </c>
      <c r="L57" s="45" t="e">
        <f>CEILING(TBL_CalcDarwin[[#This Row],[Darwin Gusts
m/s]],0.5)</f>
        <v>#REF!</v>
      </c>
      <c r="M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7" s="39" t="e">
        <f>INDEX(Curva_Temp[Temp],MATCH(TBL_CalcDarwin[[#This Row],[Darwin Temp.
°C]],Curva_Temp[Temp]))</f>
        <v>#REF!</v>
      </c>
      <c r="R57" s="39" t="e">
        <f>INDEX(Curva_Temp[Warranted Power Curve for 
1.194Kg/m3 air density '[kW']
SG 5.0-145 (AM+1, 5.2MW) AT 
90M],MATCH(TBL_CalcDarwin[[#This Row],[Darwin Temp.
°C]],Curva_Temp[Temp]))</f>
        <v>#REF!</v>
      </c>
      <c r="S57" s="39" t="e" cm="1">
        <f t="array" ref="S57">INDEX(Curva_Temp[Temp],MATCH(TBL_CalcDarwin[[#This Row],[Darwin Temp.
°C]],Curva_Temp[Temp])+1)</f>
        <v>#REF!</v>
      </c>
      <c r="T57" s="39" t="e" cm="1">
        <f t="array" ref="T57">INDEX(Curva_Temp[Warranted Power Curve for 
1.194Kg/m3 air density '[kW']
SG 5.0-145 (AM+1, 5.2MW) AT 
90M],MATCH(TBL_CalcDarwin[[#This Row],[Darwin Temp.
°C]],Curva_Temp[Temp])+1)</f>
        <v>#REF!</v>
      </c>
      <c r="U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7" s="39" t="e">
        <f>INDEX(Curva_Temp[Temp],MATCH(TBL_CalcDarwin[[#This Row],[Darwin Temp.
°C]],Curva_Temp[Temp]))</f>
        <v>#REF!</v>
      </c>
      <c r="Z57" s="39" t="e">
        <f>INDEX(Curva_Temp[Warranted Power Curve for 
1.194Kg/m3 air density '[kW']
SG 5.0-145 (AM 0, 5.0MW) AT 
90M],MATCH(TBL_CalcDarwin[[#This Row],[Darwin Temp.
°C]],Curva_Temp[Temp]))</f>
        <v>#REF!</v>
      </c>
      <c r="AA57" s="39" t="e" cm="1">
        <f t="array" ref="AA57">INDEX(Curva_Temp[Temp],MATCH(TBL_CalcDarwin[[#This Row],[Darwin Temp.
°C]],Curva_Temp[Temp])+1)</f>
        <v>#REF!</v>
      </c>
      <c r="AB57" s="39" t="e" cm="1">
        <f t="array" ref="AB57">INDEX(Curva_Temp[Warranted Power Curve for 
1.194Kg/m3 air density '[kW']
SG 5.0-145 (AM 0, 5.0MW) AT 
90M],MATCH(TBL_CalcDarwin[[#This Row],[Darwin Temp.
°C]],Curva_Temp[Temp])+1)</f>
        <v>#REF!</v>
      </c>
      <c r="AC57" s="43" t="e">
        <f>HLOOKUP(TBL_CalcDarwin[[#This Row],[Fecha]],#REF!,2,FALSE)</f>
        <v>#REF!</v>
      </c>
      <c r="AD57" s="43" t="e">
        <f>HLOOKUP(TBL_CalcDarwin[[#This Row],[Fecha]],#REF!,3,FALSE)</f>
        <v>#REF!</v>
      </c>
      <c r="AE57" s="43" t="e">
        <f>HLOOKUP(TBL_CalcDarwin[[#This Row],[Fecha]],#REF!,4,FALSE)</f>
        <v>#REF!</v>
      </c>
      <c r="AF57" s="43" t="e">
        <f>HLOOKUP(TBL_CalcDarwin[[#This Row],[Fecha]],#REF!,5,FALSE)</f>
        <v>#REF!</v>
      </c>
      <c r="AG57" s="43" t="e">
        <f>HLOOKUP(TBL_CalcDarwin[[#This Row],[Fecha]],#REF!,6,FALSE)</f>
        <v>#REF!</v>
      </c>
      <c r="AH57" s="43" t="e">
        <f>HLOOKUP(TBL_CalcDarwin[[#This Row],[Fecha]],#REF!,7,FALSE)</f>
        <v>#REF!</v>
      </c>
      <c r="AI57" s="44" t="e">
        <f>HLOOKUP(TBL_CalcDarwin[[#This Row],[Fecha]],#REF!,8,FALSE)</f>
        <v>#REF!</v>
      </c>
      <c r="AJ57" s="44" t="e">
        <f>HLOOKUP(TBL_CalcDarwin[[#This Row],[Fecha]],#REF!,9,FALSE)</f>
        <v>#REF!</v>
      </c>
      <c r="AK57" s="44" t="e">
        <f>HLOOKUP(TBL_CalcDarwin[[#This Row],[Fecha]],#REF!,10,FALSE)</f>
        <v>#REF!</v>
      </c>
      <c r="AL57" s="44" t="e">
        <f>HLOOKUP(TBL_CalcDarwin[[#This Row],[Fecha]],#REF!,11,FALSE)</f>
        <v>#REF!</v>
      </c>
      <c r="AM57" s="44" t="e">
        <f>HLOOKUP(TBL_CalcDarwin[[#This Row],[Fecha]],#REF!,12,FALSE)</f>
        <v>#REF!</v>
      </c>
      <c r="AN57" s="44" t="e">
        <f>HLOOKUP(TBL_CalcDarwin[[#This Row],[Fecha]],#REF!,13,FALSE)</f>
        <v>#REF!</v>
      </c>
      <c r="AO57" s="35" t="e">
        <f>TBL_CalcDarwin[[#This Row],[Lomitas - Barra A - 5.2 - Cerro]]+TBL_CalcDarwin[[#This Row],[Lomitas - Barra A - 5.2 - Medio]]+TBL_CalcDarwin[[#This Row],[Lomitas - Barra A - 5.2 - Mar]]</f>
        <v>#REF!</v>
      </c>
      <c r="AP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7" s="35" t="e">
        <f>TBL_CalcDarwin[[#This Row],[Expansión - Barra A - 5.2 - Cerro]]+TBL_CalcDarwin[[#This Row],[Expansión - Barra A - 5.2 - Medio]]+TBL_CalcDarwin[[#This Row],[Expansión - Barra A - 5.2 - Mar]]</f>
        <v>#REF!</v>
      </c>
      <c r="AT57" s="35" t="e">
        <f>TBL_CalcDarwin[[#This Row],[Expansión - Barra B - 5.2 - Cerro]]</f>
        <v>#REF!</v>
      </c>
      <c r="AU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7" s="29" t="e">
        <f>TBL_CalcDarwin[[#This Row],[Expansión - Barra B - 5.2 - Cerro]]*TBL_CalcDarwin[[#This Row],[AEG 5.2 MW Cerro]]</f>
        <v>#REF!</v>
      </c>
      <c r="AZ57" s="18"/>
      <c r="BA57" s="18"/>
      <c r="BB57" s="18"/>
      <c r="BC57" s="18"/>
      <c r="BD57" s="18"/>
      <c r="BE57" s="18"/>
      <c r="BF57" s="18"/>
    </row>
    <row r="58" spans="2:58" ht="12" x14ac:dyDescent="0.3">
      <c r="B58" s="51" t="e">
        <f t="shared" si="0"/>
        <v>#REF!</v>
      </c>
      <c r="C58" s="17" t="e">
        <f t="shared" si="5"/>
        <v>#REF!</v>
      </c>
      <c r="D58" s="34" t="e">
        <f>TBL_CalcDarwin[[#This Row],[Darwin PLOM
MW]]+TBL_CalcDarwin[[#This Row],[Darwin PLOME
MW]]</f>
        <v>#REF!</v>
      </c>
      <c r="E58" s="34" t="e">
        <f>TBL_CalcDarwin[[#This Row],[PLOM MW TOTAL BARRA A]]+TBL_CalcDarwin[[#This Row],[PLOM MW TOTAL BARRA B]]</f>
        <v>#REF!</v>
      </c>
      <c r="F58" s="34" t="e">
        <f>TBL_CalcDarwin[[#This Row],[PLOME MW TOTAL BARRA A]]+TBL_CalcDarwin[[#This Row],[PLOME MW TOTAL BARRA B]]</f>
        <v>#REF!</v>
      </c>
      <c r="G58" s="46" t="e">
        <f>#REF!</f>
        <v>#REF!</v>
      </c>
      <c r="H58" s="46" t="e">
        <f>#REF!</f>
        <v>#REF!</v>
      </c>
      <c r="I58" s="47" t="e">
        <f>#REF!</f>
        <v>#REF!</v>
      </c>
      <c r="J58" s="45" t="e">
        <f>CEILING(#REF!*TBL_CalcDarwin[[#This Row],[Darwin Gusts
m/s]],0.5)</f>
        <v>#REF!</v>
      </c>
      <c r="K58" s="45" t="e">
        <f>CEILING(#REF!*TBL_CalcDarwin[[#This Row],[Darwin Gusts
m/s]],0.5)</f>
        <v>#REF!</v>
      </c>
      <c r="L58" s="45" t="e">
        <f>CEILING(TBL_CalcDarwin[[#This Row],[Darwin Gusts
m/s]],0.5)</f>
        <v>#REF!</v>
      </c>
      <c r="M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8" s="39" t="e">
        <f>INDEX(Curva_Temp[Temp],MATCH(TBL_CalcDarwin[[#This Row],[Darwin Temp.
°C]],Curva_Temp[Temp]))</f>
        <v>#REF!</v>
      </c>
      <c r="R58" s="39" t="e">
        <f>INDEX(Curva_Temp[Warranted Power Curve for 
1.194Kg/m3 air density '[kW']
SG 5.0-145 (AM+1, 5.2MW) AT 
90M],MATCH(TBL_CalcDarwin[[#This Row],[Darwin Temp.
°C]],Curva_Temp[Temp]))</f>
        <v>#REF!</v>
      </c>
      <c r="S58" s="39" t="e" cm="1">
        <f t="array" ref="S58">INDEX(Curva_Temp[Temp],MATCH(TBL_CalcDarwin[[#This Row],[Darwin Temp.
°C]],Curva_Temp[Temp])+1)</f>
        <v>#REF!</v>
      </c>
      <c r="T58" s="39" t="e" cm="1">
        <f t="array" ref="T58">INDEX(Curva_Temp[Warranted Power Curve for 
1.194Kg/m3 air density '[kW']
SG 5.0-145 (AM+1, 5.2MW) AT 
90M],MATCH(TBL_CalcDarwin[[#This Row],[Darwin Temp.
°C]],Curva_Temp[Temp])+1)</f>
        <v>#REF!</v>
      </c>
      <c r="U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8" s="39" t="e">
        <f>INDEX(Curva_Temp[Temp],MATCH(TBL_CalcDarwin[[#This Row],[Darwin Temp.
°C]],Curva_Temp[Temp]))</f>
        <v>#REF!</v>
      </c>
      <c r="Z58" s="39" t="e">
        <f>INDEX(Curva_Temp[Warranted Power Curve for 
1.194Kg/m3 air density '[kW']
SG 5.0-145 (AM 0, 5.0MW) AT 
90M],MATCH(TBL_CalcDarwin[[#This Row],[Darwin Temp.
°C]],Curva_Temp[Temp]))</f>
        <v>#REF!</v>
      </c>
      <c r="AA58" s="39" t="e" cm="1">
        <f t="array" ref="AA58">INDEX(Curva_Temp[Temp],MATCH(TBL_CalcDarwin[[#This Row],[Darwin Temp.
°C]],Curva_Temp[Temp])+1)</f>
        <v>#REF!</v>
      </c>
      <c r="AB58" s="39" t="e" cm="1">
        <f t="array" ref="AB58">INDEX(Curva_Temp[Warranted Power Curve for 
1.194Kg/m3 air density '[kW']
SG 5.0-145 (AM 0, 5.0MW) AT 
90M],MATCH(TBL_CalcDarwin[[#This Row],[Darwin Temp.
°C]],Curva_Temp[Temp])+1)</f>
        <v>#REF!</v>
      </c>
      <c r="AC58" s="43" t="e">
        <f>HLOOKUP(TBL_CalcDarwin[[#This Row],[Fecha]],#REF!,2,FALSE)</f>
        <v>#REF!</v>
      </c>
      <c r="AD58" s="43" t="e">
        <f>HLOOKUP(TBL_CalcDarwin[[#This Row],[Fecha]],#REF!,3,FALSE)</f>
        <v>#REF!</v>
      </c>
      <c r="AE58" s="43" t="e">
        <f>HLOOKUP(TBL_CalcDarwin[[#This Row],[Fecha]],#REF!,4,FALSE)</f>
        <v>#REF!</v>
      </c>
      <c r="AF58" s="43" t="e">
        <f>HLOOKUP(TBL_CalcDarwin[[#This Row],[Fecha]],#REF!,5,FALSE)</f>
        <v>#REF!</v>
      </c>
      <c r="AG58" s="43" t="e">
        <f>HLOOKUP(TBL_CalcDarwin[[#This Row],[Fecha]],#REF!,6,FALSE)</f>
        <v>#REF!</v>
      </c>
      <c r="AH58" s="43" t="e">
        <f>HLOOKUP(TBL_CalcDarwin[[#This Row],[Fecha]],#REF!,7,FALSE)</f>
        <v>#REF!</v>
      </c>
      <c r="AI58" s="44" t="e">
        <f>HLOOKUP(TBL_CalcDarwin[[#This Row],[Fecha]],#REF!,8,FALSE)</f>
        <v>#REF!</v>
      </c>
      <c r="AJ58" s="44" t="e">
        <f>HLOOKUP(TBL_CalcDarwin[[#This Row],[Fecha]],#REF!,9,FALSE)</f>
        <v>#REF!</v>
      </c>
      <c r="AK58" s="44" t="e">
        <f>HLOOKUP(TBL_CalcDarwin[[#This Row],[Fecha]],#REF!,10,FALSE)</f>
        <v>#REF!</v>
      </c>
      <c r="AL58" s="44" t="e">
        <f>HLOOKUP(TBL_CalcDarwin[[#This Row],[Fecha]],#REF!,11,FALSE)</f>
        <v>#REF!</v>
      </c>
      <c r="AM58" s="44" t="e">
        <f>HLOOKUP(TBL_CalcDarwin[[#This Row],[Fecha]],#REF!,12,FALSE)</f>
        <v>#REF!</v>
      </c>
      <c r="AN58" s="44" t="e">
        <f>HLOOKUP(TBL_CalcDarwin[[#This Row],[Fecha]],#REF!,13,FALSE)</f>
        <v>#REF!</v>
      </c>
      <c r="AO58" s="35" t="e">
        <f>TBL_CalcDarwin[[#This Row],[Lomitas - Barra A - 5.2 - Cerro]]+TBL_CalcDarwin[[#This Row],[Lomitas - Barra A - 5.2 - Medio]]+TBL_CalcDarwin[[#This Row],[Lomitas - Barra A - 5.2 - Mar]]</f>
        <v>#REF!</v>
      </c>
      <c r="AP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8" s="35" t="e">
        <f>TBL_CalcDarwin[[#This Row],[Expansión - Barra A - 5.2 - Cerro]]+TBL_CalcDarwin[[#This Row],[Expansión - Barra A - 5.2 - Medio]]+TBL_CalcDarwin[[#This Row],[Expansión - Barra A - 5.2 - Mar]]</f>
        <v>#REF!</v>
      </c>
      <c r="AT58" s="35" t="e">
        <f>TBL_CalcDarwin[[#This Row],[Expansión - Barra B - 5.2 - Cerro]]</f>
        <v>#REF!</v>
      </c>
      <c r="AU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8" s="29" t="e">
        <f>TBL_CalcDarwin[[#This Row],[Expansión - Barra B - 5.2 - Cerro]]*TBL_CalcDarwin[[#This Row],[AEG 5.2 MW Cerro]]</f>
        <v>#REF!</v>
      </c>
      <c r="AZ58" s="18"/>
      <c r="BA58" s="18"/>
      <c r="BB58" s="18"/>
      <c r="BC58" s="18"/>
      <c r="BD58" s="18"/>
      <c r="BE58" s="18"/>
      <c r="BF58" s="18"/>
    </row>
    <row r="59" spans="2:58" ht="12" x14ac:dyDescent="0.3">
      <c r="B59" s="51" t="e">
        <f t="shared" si="0"/>
        <v>#REF!</v>
      </c>
      <c r="C59" s="17" t="e">
        <f t="shared" si="5"/>
        <v>#REF!</v>
      </c>
      <c r="D59" s="34" t="e">
        <f>TBL_CalcDarwin[[#This Row],[Darwin PLOM
MW]]+TBL_CalcDarwin[[#This Row],[Darwin PLOME
MW]]</f>
        <v>#REF!</v>
      </c>
      <c r="E59" s="34" t="e">
        <f>TBL_CalcDarwin[[#This Row],[PLOM MW TOTAL BARRA A]]+TBL_CalcDarwin[[#This Row],[PLOM MW TOTAL BARRA B]]</f>
        <v>#REF!</v>
      </c>
      <c r="F59" s="34" t="e">
        <f>TBL_CalcDarwin[[#This Row],[PLOME MW TOTAL BARRA A]]+TBL_CalcDarwin[[#This Row],[PLOME MW TOTAL BARRA B]]</f>
        <v>#REF!</v>
      </c>
      <c r="G59" s="46" t="e">
        <f>#REF!</f>
        <v>#REF!</v>
      </c>
      <c r="H59" s="46" t="e">
        <f>#REF!</f>
        <v>#REF!</v>
      </c>
      <c r="I59" s="47" t="e">
        <f>#REF!</f>
        <v>#REF!</v>
      </c>
      <c r="J59" s="45" t="e">
        <f>CEILING(#REF!*TBL_CalcDarwin[[#This Row],[Darwin Gusts
m/s]],0.5)</f>
        <v>#REF!</v>
      </c>
      <c r="K59" s="45" t="e">
        <f>CEILING(#REF!*TBL_CalcDarwin[[#This Row],[Darwin Gusts
m/s]],0.5)</f>
        <v>#REF!</v>
      </c>
      <c r="L59" s="45" t="e">
        <f>CEILING(TBL_CalcDarwin[[#This Row],[Darwin Gusts
m/s]],0.5)</f>
        <v>#REF!</v>
      </c>
      <c r="M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9" s="39" t="e">
        <f>INDEX(Curva_Temp[Temp],MATCH(TBL_CalcDarwin[[#This Row],[Darwin Temp.
°C]],Curva_Temp[Temp]))</f>
        <v>#REF!</v>
      </c>
      <c r="R59" s="39" t="e">
        <f>INDEX(Curva_Temp[Warranted Power Curve for 
1.194Kg/m3 air density '[kW']
SG 5.0-145 (AM+1, 5.2MW) AT 
90M],MATCH(TBL_CalcDarwin[[#This Row],[Darwin Temp.
°C]],Curva_Temp[Temp]))</f>
        <v>#REF!</v>
      </c>
      <c r="S59" s="39" t="e" cm="1">
        <f t="array" ref="S59">INDEX(Curva_Temp[Temp],MATCH(TBL_CalcDarwin[[#This Row],[Darwin Temp.
°C]],Curva_Temp[Temp])+1)</f>
        <v>#REF!</v>
      </c>
      <c r="T59" s="39" t="e" cm="1">
        <f t="array" ref="T59">INDEX(Curva_Temp[Warranted Power Curve for 
1.194Kg/m3 air density '[kW']
SG 5.0-145 (AM+1, 5.2MW) AT 
90M],MATCH(TBL_CalcDarwin[[#This Row],[Darwin Temp.
°C]],Curva_Temp[Temp])+1)</f>
        <v>#REF!</v>
      </c>
      <c r="U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9" s="39" t="e">
        <f>INDEX(Curva_Temp[Temp],MATCH(TBL_CalcDarwin[[#This Row],[Darwin Temp.
°C]],Curva_Temp[Temp]))</f>
        <v>#REF!</v>
      </c>
      <c r="Z59" s="39" t="e">
        <f>INDEX(Curva_Temp[Warranted Power Curve for 
1.194Kg/m3 air density '[kW']
SG 5.0-145 (AM 0, 5.0MW) AT 
90M],MATCH(TBL_CalcDarwin[[#This Row],[Darwin Temp.
°C]],Curva_Temp[Temp]))</f>
        <v>#REF!</v>
      </c>
      <c r="AA59" s="39" t="e" cm="1">
        <f t="array" ref="AA59">INDEX(Curva_Temp[Temp],MATCH(TBL_CalcDarwin[[#This Row],[Darwin Temp.
°C]],Curva_Temp[Temp])+1)</f>
        <v>#REF!</v>
      </c>
      <c r="AB59" s="39" t="e" cm="1">
        <f t="array" ref="AB59">INDEX(Curva_Temp[Warranted Power Curve for 
1.194Kg/m3 air density '[kW']
SG 5.0-145 (AM 0, 5.0MW) AT 
90M],MATCH(TBL_CalcDarwin[[#This Row],[Darwin Temp.
°C]],Curva_Temp[Temp])+1)</f>
        <v>#REF!</v>
      </c>
      <c r="AC59" s="43" t="e">
        <f>HLOOKUP(TBL_CalcDarwin[[#This Row],[Fecha]],#REF!,2,FALSE)</f>
        <v>#REF!</v>
      </c>
      <c r="AD59" s="43" t="e">
        <f>HLOOKUP(TBL_CalcDarwin[[#This Row],[Fecha]],#REF!,3,FALSE)</f>
        <v>#REF!</v>
      </c>
      <c r="AE59" s="43" t="e">
        <f>HLOOKUP(TBL_CalcDarwin[[#This Row],[Fecha]],#REF!,4,FALSE)</f>
        <v>#REF!</v>
      </c>
      <c r="AF59" s="43" t="e">
        <f>HLOOKUP(TBL_CalcDarwin[[#This Row],[Fecha]],#REF!,5,FALSE)</f>
        <v>#REF!</v>
      </c>
      <c r="AG59" s="43" t="e">
        <f>HLOOKUP(TBL_CalcDarwin[[#This Row],[Fecha]],#REF!,6,FALSE)</f>
        <v>#REF!</v>
      </c>
      <c r="AH59" s="43" t="e">
        <f>HLOOKUP(TBL_CalcDarwin[[#This Row],[Fecha]],#REF!,7,FALSE)</f>
        <v>#REF!</v>
      </c>
      <c r="AI59" s="44" t="e">
        <f>HLOOKUP(TBL_CalcDarwin[[#This Row],[Fecha]],#REF!,8,FALSE)</f>
        <v>#REF!</v>
      </c>
      <c r="AJ59" s="44" t="e">
        <f>HLOOKUP(TBL_CalcDarwin[[#This Row],[Fecha]],#REF!,9,FALSE)</f>
        <v>#REF!</v>
      </c>
      <c r="AK59" s="44" t="e">
        <f>HLOOKUP(TBL_CalcDarwin[[#This Row],[Fecha]],#REF!,10,FALSE)</f>
        <v>#REF!</v>
      </c>
      <c r="AL59" s="44" t="e">
        <f>HLOOKUP(TBL_CalcDarwin[[#This Row],[Fecha]],#REF!,11,FALSE)</f>
        <v>#REF!</v>
      </c>
      <c r="AM59" s="44" t="e">
        <f>HLOOKUP(TBL_CalcDarwin[[#This Row],[Fecha]],#REF!,12,FALSE)</f>
        <v>#REF!</v>
      </c>
      <c r="AN59" s="44" t="e">
        <f>HLOOKUP(TBL_CalcDarwin[[#This Row],[Fecha]],#REF!,13,FALSE)</f>
        <v>#REF!</v>
      </c>
      <c r="AO59" s="35" t="e">
        <f>TBL_CalcDarwin[[#This Row],[Lomitas - Barra A - 5.2 - Cerro]]+TBL_CalcDarwin[[#This Row],[Lomitas - Barra A - 5.2 - Medio]]+TBL_CalcDarwin[[#This Row],[Lomitas - Barra A - 5.2 - Mar]]</f>
        <v>#REF!</v>
      </c>
      <c r="AP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9" s="35" t="e">
        <f>TBL_CalcDarwin[[#This Row],[Expansión - Barra A - 5.2 - Cerro]]+TBL_CalcDarwin[[#This Row],[Expansión - Barra A - 5.2 - Medio]]+TBL_CalcDarwin[[#This Row],[Expansión - Barra A - 5.2 - Mar]]</f>
        <v>#REF!</v>
      </c>
      <c r="AT59" s="35" t="e">
        <f>TBL_CalcDarwin[[#This Row],[Expansión - Barra B - 5.2 - Cerro]]</f>
        <v>#REF!</v>
      </c>
      <c r="AU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9" s="29" t="e">
        <f>TBL_CalcDarwin[[#This Row],[Expansión - Barra B - 5.2 - Cerro]]*TBL_CalcDarwin[[#This Row],[AEG 5.2 MW Cerro]]</f>
        <v>#REF!</v>
      </c>
      <c r="AZ59" s="18"/>
      <c r="BA59" s="18"/>
      <c r="BB59" s="18"/>
      <c r="BC59" s="18"/>
      <c r="BD59" s="18"/>
      <c r="BE59" s="18"/>
      <c r="BF59" s="18"/>
    </row>
    <row r="60" spans="2:58" ht="12" x14ac:dyDescent="0.3">
      <c r="B60" s="51" t="e">
        <f t="shared" si="0"/>
        <v>#REF!</v>
      </c>
      <c r="C60" s="17" t="e">
        <f t="shared" si="5"/>
        <v>#REF!</v>
      </c>
      <c r="D60" s="34" t="e">
        <f>TBL_CalcDarwin[[#This Row],[Darwin PLOM
MW]]+TBL_CalcDarwin[[#This Row],[Darwin PLOME
MW]]</f>
        <v>#REF!</v>
      </c>
      <c r="E60" s="34" t="e">
        <f>TBL_CalcDarwin[[#This Row],[PLOM MW TOTAL BARRA A]]+TBL_CalcDarwin[[#This Row],[PLOM MW TOTAL BARRA B]]</f>
        <v>#REF!</v>
      </c>
      <c r="F60" s="34" t="e">
        <f>TBL_CalcDarwin[[#This Row],[PLOME MW TOTAL BARRA A]]+TBL_CalcDarwin[[#This Row],[PLOME MW TOTAL BARRA B]]</f>
        <v>#REF!</v>
      </c>
      <c r="G60" s="46" t="e">
        <f>#REF!</f>
        <v>#REF!</v>
      </c>
      <c r="H60" s="46" t="e">
        <f>#REF!</f>
        <v>#REF!</v>
      </c>
      <c r="I60" s="47" t="e">
        <f>#REF!</f>
        <v>#REF!</v>
      </c>
      <c r="J60" s="45" t="e">
        <f>CEILING(#REF!*TBL_CalcDarwin[[#This Row],[Darwin Gusts
m/s]],0.5)</f>
        <v>#REF!</v>
      </c>
      <c r="K60" s="45" t="e">
        <f>CEILING(#REF!*TBL_CalcDarwin[[#This Row],[Darwin Gusts
m/s]],0.5)</f>
        <v>#REF!</v>
      </c>
      <c r="L60" s="45" t="e">
        <f>CEILING(TBL_CalcDarwin[[#This Row],[Darwin Gusts
m/s]],0.5)</f>
        <v>#REF!</v>
      </c>
      <c r="M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0" s="39" t="e">
        <f>INDEX(Curva_Temp[Temp],MATCH(TBL_CalcDarwin[[#This Row],[Darwin Temp.
°C]],Curva_Temp[Temp]))</f>
        <v>#REF!</v>
      </c>
      <c r="R60" s="39" t="e">
        <f>INDEX(Curva_Temp[Warranted Power Curve for 
1.194Kg/m3 air density '[kW']
SG 5.0-145 (AM+1, 5.2MW) AT 
90M],MATCH(TBL_CalcDarwin[[#This Row],[Darwin Temp.
°C]],Curva_Temp[Temp]))</f>
        <v>#REF!</v>
      </c>
      <c r="S60" s="39" t="e" cm="1">
        <f t="array" ref="S60">INDEX(Curva_Temp[Temp],MATCH(TBL_CalcDarwin[[#This Row],[Darwin Temp.
°C]],Curva_Temp[Temp])+1)</f>
        <v>#REF!</v>
      </c>
      <c r="T60" s="39" t="e" cm="1">
        <f t="array" ref="T60">INDEX(Curva_Temp[Warranted Power Curve for 
1.194Kg/m3 air density '[kW']
SG 5.0-145 (AM+1, 5.2MW) AT 
90M],MATCH(TBL_CalcDarwin[[#This Row],[Darwin Temp.
°C]],Curva_Temp[Temp])+1)</f>
        <v>#REF!</v>
      </c>
      <c r="U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0" s="39" t="e">
        <f>INDEX(Curva_Temp[Temp],MATCH(TBL_CalcDarwin[[#This Row],[Darwin Temp.
°C]],Curva_Temp[Temp]))</f>
        <v>#REF!</v>
      </c>
      <c r="Z60" s="39" t="e">
        <f>INDEX(Curva_Temp[Warranted Power Curve for 
1.194Kg/m3 air density '[kW']
SG 5.0-145 (AM 0, 5.0MW) AT 
90M],MATCH(TBL_CalcDarwin[[#This Row],[Darwin Temp.
°C]],Curva_Temp[Temp]))</f>
        <v>#REF!</v>
      </c>
      <c r="AA60" s="39" t="e" cm="1">
        <f t="array" ref="AA60">INDEX(Curva_Temp[Temp],MATCH(TBL_CalcDarwin[[#This Row],[Darwin Temp.
°C]],Curva_Temp[Temp])+1)</f>
        <v>#REF!</v>
      </c>
      <c r="AB60" s="39" t="e" cm="1">
        <f t="array" ref="AB60">INDEX(Curva_Temp[Warranted Power Curve for 
1.194Kg/m3 air density '[kW']
SG 5.0-145 (AM 0, 5.0MW) AT 
90M],MATCH(TBL_CalcDarwin[[#This Row],[Darwin Temp.
°C]],Curva_Temp[Temp])+1)</f>
        <v>#REF!</v>
      </c>
      <c r="AC60" s="43" t="e">
        <f>HLOOKUP(TBL_CalcDarwin[[#This Row],[Fecha]],#REF!,2,FALSE)</f>
        <v>#REF!</v>
      </c>
      <c r="AD60" s="43" t="e">
        <f>HLOOKUP(TBL_CalcDarwin[[#This Row],[Fecha]],#REF!,3,FALSE)</f>
        <v>#REF!</v>
      </c>
      <c r="AE60" s="43" t="e">
        <f>HLOOKUP(TBL_CalcDarwin[[#This Row],[Fecha]],#REF!,4,FALSE)</f>
        <v>#REF!</v>
      </c>
      <c r="AF60" s="43" t="e">
        <f>HLOOKUP(TBL_CalcDarwin[[#This Row],[Fecha]],#REF!,5,FALSE)</f>
        <v>#REF!</v>
      </c>
      <c r="AG60" s="43" t="e">
        <f>HLOOKUP(TBL_CalcDarwin[[#This Row],[Fecha]],#REF!,6,FALSE)</f>
        <v>#REF!</v>
      </c>
      <c r="AH60" s="43" t="e">
        <f>HLOOKUP(TBL_CalcDarwin[[#This Row],[Fecha]],#REF!,7,FALSE)</f>
        <v>#REF!</v>
      </c>
      <c r="AI60" s="44" t="e">
        <f>HLOOKUP(TBL_CalcDarwin[[#This Row],[Fecha]],#REF!,8,FALSE)</f>
        <v>#REF!</v>
      </c>
      <c r="AJ60" s="44" t="e">
        <f>HLOOKUP(TBL_CalcDarwin[[#This Row],[Fecha]],#REF!,9,FALSE)</f>
        <v>#REF!</v>
      </c>
      <c r="AK60" s="44" t="e">
        <f>HLOOKUP(TBL_CalcDarwin[[#This Row],[Fecha]],#REF!,10,FALSE)</f>
        <v>#REF!</v>
      </c>
      <c r="AL60" s="44" t="e">
        <f>HLOOKUP(TBL_CalcDarwin[[#This Row],[Fecha]],#REF!,11,FALSE)</f>
        <v>#REF!</v>
      </c>
      <c r="AM60" s="44" t="e">
        <f>HLOOKUP(TBL_CalcDarwin[[#This Row],[Fecha]],#REF!,12,FALSE)</f>
        <v>#REF!</v>
      </c>
      <c r="AN60" s="44" t="e">
        <f>HLOOKUP(TBL_CalcDarwin[[#This Row],[Fecha]],#REF!,13,FALSE)</f>
        <v>#REF!</v>
      </c>
      <c r="AO60" s="35" t="e">
        <f>TBL_CalcDarwin[[#This Row],[Lomitas - Barra A - 5.2 - Cerro]]+TBL_CalcDarwin[[#This Row],[Lomitas - Barra A - 5.2 - Medio]]+TBL_CalcDarwin[[#This Row],[Lomitas - Barra A - 5.2 - Mar]]</f>
        <v>#REF!</v>
      </c>
      <c r="AP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0" s="35" t="e">
        <f>TBL_CalcDarwin[[#This Row],[Expansión - Barra A - 5.2 - Cerro]]+TBL_CalcDarwin[[#This Row],[Expansión - Barra A - 5.2 - Medio]]+TBL_CalcDarwin[[#This Row],[Expansión - Barra A - 5.2 - Mar]]</f>
        <v>#REF!</v>
      </c>
      <c r="AT60" s="35" t="e">
        <f>TBL_CalcDarwin[[#This Row],[Expansión - Barra B - 5.2 - Cerro]]</f>
        <v>#REF!</v>
      </c>
      <c r="AU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0" s="29" t="e">
        <f>TBL_CalcDarwin[[#This Row],[Expansión - Barra B - 5.2 - Cerro]]*TBL_CalcDarwin[[#This Row],[AEG 5.2 MW Cerro]]</f>
        <v>#REF!</v>
      </c>
      <c r="AZ60" s="18"/>
      <c r="BA60" s="18"/>
      <c r="BB60" s="18"/>
      <c r="BC60" s="18"/>
      <c r="BD60" s="18"/>
      <c r="BE60" s="18"/>
      <c r="BF60" s="18"/>
    </row>
    <row r="61" spans="2:58" ht="12" x14ac:dyDescent="0.3">
      <c r="B61" s="51" t="e">
        <f t="shared" si="0"/>
        <v>#REF!</v>
      </c>
      <c r="C61" s="17" t="e">
        <f t="shared" si="5"/>
        <v>#REF!</v>
      </c>
      <c r="D61" s="34" t="e">
        <f>TBL_CalcDarwin[[#This Row],[Darwin PLOM
MW]]+TBL_CalcDarwin[[#This Row],[Darwin PLOME
MW]]</f>
        <v>#REF!</v>
      </c>
      <c r="E61" s="34" t="e">
        <f>TBL_CalcDarwin[[#This Row],[PLOM MW TOTAL BARRA A]]+TBL_CalcDarwin[[#This Row],[PLOM MW TOTAL BARRA B]]</f>
        <v>#REF!</v>
      </c>
      <c r="F61" s="34" t="e">
        <f>TBL_CalcDarwin[[#This Row],[PLOME MW TOTAL BARRA A]]+TBL_CalcDarwin[[#This Row],[PLOME MW TOTAL BARRA B]]</f>
        <v>#REF!</v>
      </c>
      <c r="G61" s="46" t="e">
        <f>#REF!</f>
        <v>#REF!</v>
      </c>
      <c r="H61" s="46" t="e">
        <f>#REF!</f>
        <v>#REF!</v>
      </c>
      <c r="I61" s="47" t="e">
        <f>#REF!</f>
        <v>#REF!</v>
      </c>
      <c r="J61" s="45" t="e">
        <f>CEILING(#REF!*TBL_CalcDarwin[[#This Row],[Darwin Gusts
m/s]],0.5)</f>
        <v>#REF!</v>
      </c>
      <c r="K61" s="45" t="e">
        <f>CEILING(#REF!*TBL_CalcDarwin[[#This Row],[Darwin Gusts
m/s]],0.5)</f>
        <v>#REF!</v>
      </c>
      <c r="L61" s="45" t="e">
        <f>CEILING(TBL_CalcDarwin[[#This Row],[Darwin Gusts
m/s]],0.5)</f>
        <v>#REF!</v>
      </c>
      <c r="M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1" s="39" t="e">
        <f>INDEX(Curva_Temp[Temp],MATCH(TBL_CalcDarwin[[#This Row],[Darwin Temp.
°C]],Curva_Temp[Temp]))</f>
        <v>#REF!</v>
      </c>
      <c r="R61" s="39" t="e">
        <f>INDEX(Curva_Temp[Warranted Power Curve for 
1.194Kg/m3 air density '[kW']
SG 5.0-145 (AM+1, 5.2MW) AT 
90M],MATCH(TBL_CalcDarwin[[#This Row],[Darwin Temp.
°C]],Curva_Temp[Temp]))</f>
        <v>#REF!</v>
      </c>
      <c r="S61" s="39" t="e" cm="1">
        <f t="array" ref="S61">INDEX(Curva_Temp[Temp],MATCH(TBL_CalcDarwin[[#This Row],[Darwin Temp.
°C]],Curva_Temp[Temp])+1)</f>
        <v>#REF!</v>
      </c>
      <c r="T61" s="39" t="e" cm="1">
        <f t="array" ref="T61">INDEX(Curva_Temp[Warranted Power Curve for 
1.194Kg/m3 air density '[kW']
SG 5.0-145 (AM+1, 5.2MW) AT 
90M],MATCH(TBL_CalcDarwin[[#This Row],[Darwin Temp.
°C]],Curva_Temp[Temp])+1)</f>
        <v>#REF!</v>
      </c>
      <c r="U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1" s="39" t="e">
        <f>INDEX(Curva_Temp[Temp],MATCH(TBL_CalcDarwin[[#This Row],[Darwin Temp.
°C]],Curva_Temp[Temp]))</f>
        <v>#REF!</v>
      </c>
      <c r="Z61" s="39" t="e">
        <f>INDEX(Curva_Temp[Warranted Power Curve for 
1.194Kg/m3 air density '[kW']
SG 5.0-145 (AM 0, 5.0MW) AT 
90M],MATCH(TBL_CalcDarwin[[#This Row],[Darwin Temp.
°C]],Curva_Temp[Temp]))</f>
        <v>#REF!</v>
      </c>
      <c r="AA61" s="39" t="e" cm="1">
        <f t="array" ref="AA61">INDEX(Curva_Temp[Temp],MATCH(TBL_CalcDarwin[[#This Row],[Darwin Temp.
°C]],Curva_Temp[Temp])+1)</f>
        <v>#REF!</v>
      </c>
      <c r="AB61" s="39" t="e" cm="1">
        <f t="array" ref="AB61">INDEX(Curva_Temp[Warranted Power Curve for 
1.194Kg/m3 air density '[kW']
SG 5.0-145 (AM 0, 5.0MW) AT 
90M],MATCH(TBL_CalcDarwin[[#This Row],[Darwin Temp.
°C]],Curva_Temp[Temp])+1)</f>
        <v>#REF!</v>
      </c>
      <c r="AC61" s="43" t="e">
        <f>HLOOKUP(TBL_CalcDarwin[[#This Row],[Fecha]],#REF!,2,FALSE)</f>
        <v>#REF!</v>
      </c>
      <c r="AD61" s="43" t="e">
        <f>HLOOKUP(TBL_CalcDarwin[[#This Row],[Fecha]],#REF!,3,FALSE)</f>
        <v>#REF!</v>
      </c>
      <c r="AE61" s="43" t="e">
        <f>HLOOKUP(TBL_CalcDarwin[[#This Row],[Fecha]],#REF!,4,FALSE)</f>
        <v>#REF!</v>
      </c>
      <c r="AF61" s="43" t="e">
        <f>HLOOKUP(TBL_CalcDarwin[[#This Row],[Fecha]],#REF!,5,FALSE)</f>
        <v>#REF!</v>
      </c>
      <c r="AG61" s="43" t="e">
        <f>HLOOKUP(TBL_CalcDarwin[[#This Row],[Fecha]],#REF!,6,FALSE)</f>
        <v>#REF!</v>
      </c>
      <c r="AH61" s="43" t="e">
        <f>HLOOKUP(TBL_CalcDarwin[[#This Row],[Fecha]],#REF!,7,FALSE)</f>
        <v>#REF!</v>
      </c>
      <c r="AI61" s="44" t="e">
        <f>HLOOKUP(TBL_CalcDarwin[[#This Row],[Fecha]],#REF!,8,FALSE)</f>
        <v>#REF!</v>
      </c>
      <c r="AJ61" s="44" t="e">
        <f>HLOOKUP(TBL_CalcDarwin[[#This Row],[Fecha]],#REF!,9,FALSE)</f>
        <v>#REF!</v>
      </c>
      <c r="AK61" s="44" t="e">
        <f>HLOOKUP(TBL_CalcDarwin[[#This Row],[Fecha]],#REF!,10,FALSE)</f>
        <v>#REF!</v>
      </c>
      <c r="AL61" s="44" t="e">
        <f>HLOOKUP(TBL_CalcDarwin[[#This Row],[Fecha]],#REF!,11,FALSE)</f>
        <v>#REF!</v>
      </c>
      <c r="AM61" s="44" t="e">
        <f>HLOOKUP(TBL_CalcDarwin[[#This Row],[Fecha]],#REF!,12,FALSE)</f>
        <v>#REF!</v>
      </c>
      <c r="AN61" s="44" t="e">
        <f>HLOOKUP(TBL_CalcDarwin[[#This Row],[Fecha]],#REF!,13,FALSE)</f>
        <v>#REF!</v>
      </c>
      <c r="AO61" s="35" t="e">
        <f>TBL_CalcDarwin[[#This Row],[Lomitas - Barra A - 5.2 - Cerro]]+TBL_CalcDarwin[[#This Row],[Lomitas - Barra A - 5.2 - Medio]]+TBL_CalcDarwin[[#This Row],[Lomitas - Barra A - 5.2 - Mar]]</f>
        <v>#REF!</v>
      </c>
      <c r="AP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1" s="35" t="e">
        <f>TBL_CalcDarwin[[#This Row],[Expansión - Barra A - 5.2 - Cerro]]+TBL_CalcDarwin[[#This Row],[Expansión - Barra A - 5.2 - Medio]]+TBL_CalcDarwin[[#This Row],[Expansión - Barra A - 5.2 - Mar]]</f>
        <v>#REF!</v>
      </c>
      <c r="AT61" s="35" t="e">
        <f>TBL_CalcDarwin[[#This Row],[Expansión - Barra B - 5.2 - Cerro]]</f>
        <v>#REF!</v>
      </c>
      <c r="AU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1" s="29" t="e">
        <f>TBL_CalcDarwin[[#This Row],[Expansión - Barra B - 5.2 - Cerro]]*TBL_CalcDarwin[[#This Row],[AEG 5.2 MW Cerro]]</f>
        <v>#REF!</v>
      </c>
      <c r="AZ61" s="18"/>
      <c r="BA61" s="18"/>
      <c r="BB61" s="18"/>
      <c r="BC61" s="18"/>
      <c r="BD61" s="18"/>
      <c r="BE61" s="18"/>
      <c r="BF61" s="18"/>
    </row>
    <row r="62" spans="2:58" ht="12" x14ac:dyDescent="0.3">
      <c r="B62" s="51" t="e">
        <f t="shared" si="0"/>
        <v>#REF!</v>
      </c>
      <c r="C62" s="17" t="e">
        <f t="shared" si="5"/>
        <v>#REF!</v>
      </c>
      <c r="D62" s="34" t="e">
        <f>TBL_CalcDarwin[[#This Row],[Darwin PLOM
MW]]+TBL_CalcDarwin[[#This Row],[Darwin PLOME
MW]]</f>
        <v>#REF!</v>
      </c>
      <c r="E62" s="34" t="e">
        <f>TBL_CalcDarwin[[#This Row],[PLOM MW TOTAL BARRA A]]+TBL_CalcDarwin[[#This Row],[PLOM MW TOTAL BARRA B]]</f>
        <v>#REF!</v>
      </c>
      <c r="F62" s="34" t="e">
        <f>TBL_CalcDarwin[[#This Row],[PLOME MW TOTAL BARRA A]]+TBL_CalcDarwin[[#This Row],[PLOME MW TOTAL BARRA B]]</f>
        <v>#REF!</v>
      </c>
      <c r="G62" s="46" t="e">
        <f>#REF!</f>
        <v>#REF!</v>
      </c>
      <c r="H62" s="46" t="e">
        <f>#REF!</f>
        <v>#REF!</v>
      </c>
      <c r="I62" s="47" t="e">
        <f>#REF!</f>
        <v>#REF!</v>
      </c>
      <c r="J62" s="45" t="e">
        <f>CEILING(#REF!*TBL_CalcDarwin[[#This Row],[Darwin Gusts
m/s]],0.5)</f>
        <v>#REF!</v>
      </c>
      <c r="K62" s="45" t="e">
        <f>CEILING(#REF!*TBL_CalcDarwin[[#This Row],[Darwin Gusts
m/s]],0.5)</f>
        <v>#REF!</v>
      </c>
      <c r="L62" s="45" t="e">
        <f>CEILING(TBL_CalcDarwin[[#This Row],[Darwin Gusts
m/s]],0.5)</f>
        <v>#REF!</v>
      </c>
      <c r="M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2" s="39" t="e">
        <f>INDEX(Curva_Temp[Temp],MATCH(TBL_CalcDarwin[[#This Row],[Darwin Temp.
°C]],Curva_Temp[Temp]))</f>
        <v>#REF!</v>
      </c>
      <c r="R62" s="39" t="e">
        <f>INDEX(Curva_Temp[Warranted Power Curve for 
1.194Kg/m3 air density '[kW']
SG 5.0-145 (AM+1, 5.2MW) AT 
90M],MATCH(TBL_CalcDarwin[[#This Row],[Darwin Temp.
°C]],Curva_Temp[Temp]))</f>
        <v>#REF!</v>
      </c>
      <c r="S62" s="39" t="e" cm="1">
        <f t="array" ref="S62">INDEX(Curva_Temp[Temp],MATCH(TBL_CalcDarwin[[#This Row],[Darwin Temp.
°C]],Curva_Temp[Temp])+1)</f>
        <v>#REF!</v>
      </c>
      <c r="T62" s="39" t="e" cm="1">
        <f t="array" ref="T62">INDEX(Curva_Temp[Warranted Power Curve for 
1.194Kg/m3 air density '[kW']
SG 5.0-145 (AM+1, 5.2MW) AT 
90M],MATCH(TBL_CalcDarwin[[#This Row],[Darwin Temp.
°C]],Curva_Temp[Temp])+1)</f>
        <v>#REF!</v>
      </c>
      <c r="U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2" s="39" t="e">
        <f>INDEX(Curva_Temp[Temp],MATCH(TBL_CalcDarwin[[#This Row],[Darwin Temp.
°C]],Curva_Temp[Temp]))</f>
        <v>#REF!</v>
      </c>
      <c r="Z62" s="39" t="e">
        <f>INDEX(Curva_Temp[Warranted Power Curve for 
1.194Kg/m3 air density '[kW']
SG 5.0-145 (AM 0, 5.0MW) AT 
90M],MATCH(TBL_CalcDarwin[[#This Row],[Darwin Temp.
°C]],Curva_Temp[Temp]))</f>
        <v>#REF!</v>
      </c>
      <c r="AA62" s="39" t="e" cm="1">
        <f t="array" ref="AA62">INDEX(Curva_Temp[Temp],MATCH(TBL_CalcDarwin[[#This Row],[Darwin Temp.
°C]],Curva_Temp[Temp])+1)</f>
        <v>#REF!</v>
      </c>
      <c r="AB62" s="39" t="e" cm="1">
        <f t="array" ref="AB62">INDEX(Curva_Temp[Warranted Power Curve for 
1.194Kg/m3 air density '[kW']
SG 5.0-145 (AM 0, 5.0MW) AT 
90M],MATCH(TBL_CalcDarwin[[#This Row],[Darwin Temp.
°C]],Curva_Temp[Temp])+1)</f>
        <v>#REF!</v>
      </c>
      <c r="AC62" s="43" t="e">
        <f>HLOOKUP(TBL_CalcDarwin[[#This Row],[Fecha]],#REF!,2,FALSE)</f>
        <v>#REF!</v>
      </c>
      <c r="AD62" s="43" t="e">
        <f>HLOOKUP(TBL_CalcDarwin[[#This Row],[Fecha]],#REF!,3,FALSE)</f>
        <v>#REF!</v>
      </c>
      <c r="AE62" s="43" t="e">
        <f>HLOOKUP(TBL_CalcDarwin[[#This Row],[Fecha]],#REF!,4,FALSE)</f>
        <v>#REF!</v>
      </c>
      <c r="AF62" s="43" t="e">
        <f>HLOOKUP(TBL_CalcDarwin[[#This Row],[Fecha]],#REF!,5,FALSE)</f>
        <v>#REF!</v>
      </c>
      <c r="AG62" s="43" t="e">
        <f>HLOOKUP(TBL_CalcDarwin[[#This Row],[Fecha]],#REF!,6,FALSE)</f>
        <v>#REF!</v>
      </c>
      <c r="AH62" s="43" t="e">
        <f>HLOOKUP(TBL_CalcDarwin[[#This Row],[Fecha]],#REF!,7,FALSE)</f>
        <v>#REF!</v>
      </c>
      <c r="AI62" s="44" t="e">
        <f>HLOOKUP(TBL_CalcDarwin[[#This Row],[Fecha]],#REF!,8,FALSE)</f>
        <v>#REF!</v>
      </c>
      <c r="AJ62" s="44" t="e">
        <f>HLOOKUP(TBL_CalcDarwin[[#This Row],[Fecha]],#REF!,9,FALSE)</f>
        <v>#REF!</v>
      </c>
      <c r="AK62" s="44" t="e">
        <f>HLOOKUP(TBL_CalcDarwin[[#This Row],[Fecha]],#REF!,10,FALSE)</f>
        <v>#REF!</v>
      </c>
      <c r="AL62" s="44" t="e">
        <f>HLOOKUP(TBL_CalcDarwin[[#This Row],[Fecha]],#REF!,11,FALSE)</f>
        <v>#REF!</v>
      </c>
      <c r="AM62" s="44" t="e">
        <f>HLOOKUP(TBL_CalcDarwin[[#This Row],[Fecha]],#REF!,12,FALSE)</f>
        <v>#REF!</v>
      </c>
      <c r="AN62" s="44" t="e">
        <f>HLOOKUP(TBL_CalcDarwin[[#This Row],[Fecha]],#REF!,13,FALSE)</f>
        <v>#REF!</v>
      </c>
      <c r="AO62" s="35" t="e">
        <f>TBL_CalcDarwin[[#This Row],[Lomitas - Barra A - 5.2 - Cerro]]+TBL_CalcDarwin[[#This Row],[Lomitas - Barra A - 5.2 - Medio]]+TBL_CalcDarwin[[#This Row],[Lomitas - Barra A - 5.2 - Mar]]</f>
        <v>#REF!</v>
      </c>
      <c r="AP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2" s="35" t="e">
        <f>TBL_CalcDarwin[[#This Row],[Expansión - Barra A - 5.2 - Cerro]]+TBL_CalcDarwin[[#This Row],[Expansión - Barra A - 5.2 - Medio]]+TBL_CalcDarwin[[#This Row],[Expansión - Barra A - 5.2 - Mar]]</f>
        <v>#REF!</v>
      </c>
      <c r="AT62" s="35" t="e">
        <f>TBL_CalcDarwin[[#This Row],[Expansión - Barra B - 5.2 - Cerro]]</f>
        <v>#REF!</v>
      </c>
      <c r="AU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2" s="29" t="e">
        <f>TBL_CalcDarwin[[#This Row],[Expansión - Barra B - 5.2 - Cerro]]*TBL_CalcDarwin[[#This Row],[AEG 5.2 MW Cerro]]</f>
        <v>#REF!</v>
      </c>
      <c r="AZ62" s="18"/>
      <c r="BA62" s="18"/>
      <c r="BB62" s="18"/>
      <c r="BC62" s="18"/>
      <c r="BD62" s="18"/>
      <c r="BE62" s="18"/>
      <c r="BF62" s="18"/>
    </row>
    <row r="63" spans="2:58" ht="12" x14ac:dyDescent="0.3">
      <c r="B63" s="51" t="e">
        <f t="shared" si="0"/>
        <v>#REF!</v>
      </c>
      <c r="C63" s="17" t="e">
        <f t="shared" si="5"/>
        <v>#REF!</v>
      </c>
      <c r="D63" s="34" t="e">
        <f>TBL_CalcDarwin[[#This Row],[Darwin PLOM
MW]]+TBL_CalcDarwin[[#This Row],[Darwin PLOME
MW]]</f>
        <v>#REF!</v>
      </c>
      <c r="E63" s="34" t="e">
        <f>TBL_CalcDarwin[[#This Row],[PLOM MW TOTAL BARRA A]]+TBL_CalcDarwin[[#This Row],[PLOM MW TOTAL BARRA B]]</f>
        <v>#REF!</v>
      </c>
      <c r="F63" s="34" t="e">
        <f>TBL_CalcDarwin[[#This Row],[PLOME MW TOTAL BARRA A]]+TBL_CalcDarwin[[#This Row],[PLOME MW TOTAL BARRA B]]</f>
        <v>#REF!</v>
      </c>
      <c r="G63" s="46" t="e">
        <f>#REF!</f>
        <v>#REF!</v>
      </c>
      <c r="H63" s="46" t="e">
        <f>#REF!</f>
        <v>#REF!</v>
      </c>
      <c r="I63" s="47" t="e">
        <f>#REF!</f>
        <v>#REF!</v>
      </c>
      <c r="J63" s="45" t="e">
        <f>CEILING(#REF!*TBL_CalcDarwin[[#This Row],[Darwin Gusts
m/s]],0.5)</f>
        <v>#REF!</v>
      </c>
      <c r="K63" s="45" t="e">
        <f>CEILING(#REF!*TBL_CalcDarwin[[#This Row],[Darwin Gusts
m/s]],0.5)</f>
        <v>#REF!</v>
      </c>
      <c r="L63" s="45" t="e">
        <f>CEILING(TBL_CalcDarwin[[#This Row],[Darwin Gusts
m/s]],0.5)</f>
        <v>#REF!</v>
      </c>
      <c r="M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3" s="39" t="e">
        <f>INDEX(Curva_Temp[Temp],MATCH(TBL_CalcDarwin[[#This Row],[Darwin Temp.
°C]],Curva_Temp[Temp]))</f>
        <v>#REF!</v>
      </c>
      <c r="R63" s="39" t="e">
        <f>INDEX(Curva_Temp[Warranted Power Curve for 
1.194Kg/m3 air density '[kW']
SG 5.0-145 (AM+1, 5.2MW) AT 
90M],MATCH(TBL_CalcDarwin[[#This Row],[Darwin Temp.
°C]],Curva_Temp[Temp]))</f>
        <v>#REF!</v>
      </c>
      <c r="S63" s="39" t="e" cm="1">
        <f t="array" ref="S63">INDEX(Curva_Temp[Temp],MATCH(TBL_CalcDarwin[[#This Row],[Darwin Temp.
°C]],Curva_Temp[Temp])+1)</f>
        <v>#REF!</v>
      </c>
      <c r="T63" s="39" t="e" cm="1">
        <f t="array" ref="T63">INDEX(Curva_Temp[Warranted Power Curve for 
1.194Kg/m3 air density '[kW']
SG 5.0-145 (AM+1, 5.2MW) AT 
90M],MATCH(TBL_CalcDarwin[[#This Row],[Darwin Temp.
°C]],Curva_Temp[Temp])+1)</f>
        <v>#REF!</v>
      </c>
      <c r="U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3" s="39" t="e">
        <f>INDEX(Curva_Temp[Temp],MATCH(TBL_CalcDarwin[[#This Row],[Darwin Temp.
°C]],Curva_Temp[Temp]))</f>
        <v>#REF!</v>
      </c>
      <c r="Z63" s="39" t="e">
        <f>INDEX(Curva_Temp[Warranted Power Curve for 
1.194Kg/m3 air density '[kW']
SG 5.0-145 (AM 0, 5.0MW) AT 
90M],MATCH(TBL_CalcDarwin[[#This Row],[Darwin Temp.
°C]],Curva_Temp[Temp]))</f>
        <v>#REF!</v>
      </c>
      <c r="AA63" s="39" t="e" cm="1">
        <f t="array" ref="AA63">INDEX(Curva_Temp[Temp],MATCH(TBL_CalcDarwin[[#This Row],[Darwin Temp.
°C]],Curva_Temp[Temp])+1)</f>
        <v>#REF!</v>
      </c>
      <c r="AB63" s="39" t="e" cm="1">
        <f t="array" ref="AB63">INDEX(Curva_Temp[Warranted Power Curve for 
1.194Kg/m3 air density '[kW']
SG 5.0-145 (AM 0, 5.0MW) AT 
90M],MATCH(TBL_CalcDarwin[[#This Row],[Darwin Temp.
°C]],Curva_Temp[Temp])+1)</f>
        <v>#REF!</v>
      </c>
      <c r="AC63" s="43" t="e">
        <f>HLOOKUP(TBL_CalcDarwin[[#This Row],[Fecha]],#REF!,2,FALSE)</f>
        <v>#REF!</v>
      </c>
      <c r="AD63" s="43" t="e">
        <f>HLOOKUP(TBL_CalcDarwin[[#This Row],[Fecha]],#REF!,3,FALSE)</f>
        <v>#REF!</v>
      </c>
      <c r="AE63" s="43" t="e">
        <f>HLOOKUP(TBL_CalcDarwin[[#This Row],[Fecha]],#REF!,4,FALSE)</f>
        <v>#REF!</v>
      </c>
      <c r="AF63" s="43" t="e">
        <f>HLOOKUP(TBL_CalcDarwin[[#This Row],[Fecha]],#REF!,5,FALSE)</f>
        <v>#REF!</v>
      </c>
      <c r="AG63" s="43" t="e">
        <f>HLOOKUP(TBL_CalcDarwin[[#This Row],[Fecha]],#REF!,6,FALSE)</f>
        <v>#REF!</v>
      </c>
      <c r="AH63" s="43" t="e">
        <f>HLOOKUP(TBL_CalcDarwin[[#This Row],[Fecha]],#REF!,7,FALSE)</f>
        <v>#REF!</v>
      </c>
      <c r="AI63" s="44" t="e">
        <f>HLOOKUP(TBL_CalcDarwin[[#This Row],[Fecha]],#REF!,8,FALSE)</f>
        <v>#REF!</v>
      </c>
      <c r="AJ63" s="44" t="e">
        <f>HLOOKUP(TBL_CalcDarwin[[#This Row],[Fecha]],#REF!,9,FALSE)</f>
        <v>#REF!</v>
      </c>
      <c r="AK63" s="44" t="e">
        <f>HLOOKUP(TBL_CalcDarwin[[#This Row],[Fecha]],#REF!,10,FALSE)</f>
        <v>#REF!</v>
      </c>
      <c r="AL63" s="44" t="e">
        <f>HLOOKUP(TBL_CalcDarwin[[#This Row],[Fecha]],#REF!,11,FALSE)</f>
        <v>#REF!</v>
      </c>
      <c r="AM63" s="44" t="e">
        <f>HLOOKUP(TBL_CalcDarwin[[#This Row],[Fecha]],#REF!,12,FALSE)</f>
        <v>#REF!</v>
      </c>
      <c r="AN63" s="44" t="e">
        <f>HLOOKUP(TBL_CalcDarwin[[#This Row],[Fecha]],#REF!,13,FALSE)</f>
        <v>#REF!</v>
      </c>
      <c r="AO63" s="35" t="e">
        <f>TBL_CalcDarwin[[#This Row],[Lomitas - Barra A - 5.2 - Cerro]]+TBL_CalcDarwin[[#This Row],[Lomitas - Barra A - 5.2 - Medio]]+TBL_CalcDarwin[[#This Row],[Lomitas - Barra A - 5.2 - Mar]]</f>
        <v>#REF!</v>
      </c>
      <c r="AP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3" s="35" t="e">
        <f>TBL_CalcDarwin[[#This Row],[Expansión - Barra A - 5.2 - Cerro]]+TBL_CalcDarwin[[#This Row],[Expansión - Barra A - 5.2 - Medio]]+TBL_CalcDarwin[[#This Row],[Expansión - Barra A - 5.2 - Mar]]</f>
        <v>#REF!</v>
      </c>
      <c r="AT63" s="35" t="e">
        <f>TBL_CalcDarwin[[#This Row],[Expansión - Barra B - 5.2 - Cerro]]</f>
        <v>#REF!</v>
      </c>
      <c r="AU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3" s="29" t="e">
        <f>TBL_CalcDarwin[[#This Row],[Expansión - Barra B - 5.2 - Cerro]]*TBL_CalcDarwin[[#This Row],[AEG 5.2 MW Cerro]]</f>
        <v>#REF!</v>
      </c>
      <c r="AZ63" s="18"/>
      <c r="BA63" s="18"/>
      <c r="BB63" s="18"/>
      <c r="BC63" s="18"/>
      <c r="BD63" s="18"/>
      <c r="BE63" s="18"/>
      <c r="BF63" s="18"/>
    </row>
    <row r="64" spans="2:58" ht="12" x14ac:dyDescent="0.3">
      <c r="B64" s="51" t="e">
        <f t="shared" si="0"/>
        <v>#REF!</v>
      </c>
      <c r="C64" s="17" t="e">
        <f t="shared" si="5"/>
        <v>#REF!</v>
      </c>
      <c r="D64" s="34" t="e">
        <f>TBL_CalcDarwin[[#This Row],[Darwin PLOM
MW]]+TBL_CalcDarwin[[#This Row],[Darwin PLOME
MW]]</f>
        <v>#REF!</v>
      </c>
      <c r="E64" s="34" t="e">
        <f>TBL_CalcDarwin[[#This Row],[PLOM MW TOTAL BARRA A]]+TBL_CalcDarwin[[#This Row],[PLOM MW TOTAL BARRA B]]</f>
        <v>#REF!</v>
      </c>
      <c r="F64" s="34" t="e">
        <f>TBL_CalcDarwin[[#This Row],[PLOME MW TOTAL BARRA A]]+TBL_CalcDarwin[[#This Row],[PLOME MW TOTAL BARRA B]]</f>
        <v>#REF!</v>
      </c>
      <c r="G64" s="46" t="e">
        <f>#REF!</f>
        <v>#REF!</v>
      </c>
      <c r="H64" s="46" t="e">
        <f>#REF!</f>
        <v>#REF!</v>
      </c>
      <c r="I64" s="47" t="e">
        <f>#REF!</f>
        <v>#REF!</v>
      </c>
      <c r="J64" s="45" t="e">
        <f>CEILING(#REF!*TBL_CalcDarwin[[#This Row],[Darwin Gusts
m/s]],0.5)</f>
        <v>#REF!</v>
      </c>
      <c r="K64" s="45" t="e">
        <f>CEILING(#REF!*TBL_CalcDarwin[[#This Row],[Darwin Gusts
m/s]],0.5)</f>
        <v>#REF!</v>
      </c>
      <c r="L64" s="45" t="e">
        <f>CEILING(TBL_CalcDarwin[[#This Row],[Darwin Gusts
m/s]],0.5)</f>
        <v>#REF!</v>
      </c>
      <c r="M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4" s="39" t="e">
        <f>INDEX(Curva_Temp[Temp],MATCH(TBL_CalcDarwin[[#This Row],[Darwin Temp.
°C]],Curva_Temp[Temp]))</f>
        <v>#REF!</v>
      </c>
      <c r="R64" s="39" t="e">
        <f>INDEX(Curva_Temp[Warranted Power Curve for 
1.194Kg/m3 air density '[kW']
SG 5.0-145 (AM+1, 5.2MW) AT 
90M],MATCH(TBL_CalcDarwin[[#This Row],[Darwin Temp.
°C]],Curva_Temp[Temp]))</f>
        <v>#REF!</v>
      </c>
      <c r="S64" s="39" t="e" cm="1">
        <f t="array" ref="S64">INDEX(Curva_Temp[Temp],MATCH(TBL_CalcDarwin[[#This Row],[Darwin Temp.
°C]],Curva_Temp[Temp])+1)</f>
        <v>#REF!</v>
      </c>
      <c r="T64" s="39" t="e" cm="1">
        <f t="array" ref="T64">INDEX(Curva_Temp[Warranted Power Curve for 
1.194Kg/m3 air density '[kW']
SG 5.0-145 (AM+1, 5.2MW) AT 
90M],MATCH(TBL_CalcDarwin[[#This Row],[Darwin Temp.
°C]],Curva_Temp[Temp])+1)</f>
        <v>#REF!</v>
      </c>
      <c r="U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4" s="39" t="e">
        <f>INDEX(Curva_Temp[Temp],MATCH(TBL_CalcDarwin[[#This Row],[Darwin Temp.
°C]],Curva_Temp[Temp]))</f>
        <v>#REF!</v>
      </c>
      <c r="Z64" s="39" t="e">
        <f>INDEX(Curva_Temp[Warranted Power Curve for 
1.194Kg/m3 air density '[kW']
SG 5.0-145 (AM 0, 5.0MW) AT 
90M],MATCH(TBL_CalcDarwin[[#This Row],[Darwin Temp.
°C]],Curva_Temp[Temp]))</f>
        <v>#REF!</v>
      </c>
      <c r="AA64" s="39" t="e" cm="1">
        <f t="array" ref="AA64">INDEX(Curva_Temp[Temp],MATCH(TBL_CalcDarwin[[#This Row],[Darwin Temp.
°C]],Curva_Temp[Temp])+1)</f>
        <v>#REF!</v>
      </c>
      <c r="AB64" s="39" t="e" cm="1">
        <f t="array" ref="AB64">INDEX(Curva_Temp[Warranted Power Curve for 
1.194Kg/m3 air density '[kW']
SG 5.0-145 (AM 0, 5.0MW) AT 
90M],MATCH(TBL_CalcDarwin[[#This Row],[Darwin Temp.
°C]],Curva_Temp[Temp])+1)</f>
        <v>#REF!</v>
      </c>
      <c r="AC64" s="43" t="e">
        <f>HLOOKUP(TBL_CalcDarwin[[#This Row],[Fecha]],#REF!,2,FALSE)</f>
        <v>#REF!</v>
      </c>
      <c r="AD64" s="43" t="e">
        <f>HLOOKUP(TBL_CalcDarwin[[#This Row],[Fecha]],#REF!,3,FALSE)</f>
        <v>#REF!</v>
      </c>
      <c r="AE64" s="43" t="e">
        <f>HLOOKUP(TBL_CalcDarwin[[#This Row],[Fecha]],#REF!,4,FALSE)</f>
        <v>#REF!</v>
      </c>
      <c r="AF64" s="43" t="e">
        <f>HLOOKUP(TBL_CalcDarwin[[#This Row],[Fecha]],#REF!,5,FALSE)</f>
        <v>#REF!</v>
      </c>
      <c r="AG64" s="43" t="e">
        <f>HLOOKUP(TBL_CalcDarwin[[#This Row],[Fecha]],#REF!,6,FALSE)</f>
        <v>#REF!</v>
      </c>
      <c r="AH64" s="43" t="e">
        <f>HLOOKUP(TBL_CalcDarwin[[#This Row],[Fecha]],#REF!,7,FALSE)</f>
        <v>#REF!</v>
      </c>
      <c r="AI64" s="44" t="e">
        <f>HLOOKUP(TBL_CalcDarwin[[#This Row],[Fecha]],#REF!,8,FALSE)</f>
        <v>#REF!</v>
      </c>
      <c r="AJ64" s="44" t="e">
        <f>HLOOKUP(TBL_CalcDarwin[[#This Row],[Fecha]],#REF!,9,FALSE)</f>
        <v>#REF!</v>
      </c>
      <c r="AK64" s="44" t="e">
        <f>HLOOKUP(TBL_CalcDarwin[[#This Row],[Fecha]],#REF!,10,FALSE)</f>
        <v>#REF!</v>
      </c>
      <c r="AL64" s="44" t="e">
        <f>HLOOKUP(TBL_CalcDarwin[[#This Row],[Fecha]],#REF!,11,FALSE)</f>
        <v>#REF!</v>
      </c>
      <c r="AM64" s="44" t="e">
        <f>HLOOKUP(TBL_CalcDarwin[[#This Row],[Fecha]],#REF!,12,FALSE)</f>
        <v>#REF!</v>
      </c>
      <c r="AN64" s="44" t="e">
        <f>HLOOKUP(TBL_CalcDarwin[[#This Row],[Fecha]],#REF!,13,FALSE)</f>
        <v>#REF!</v>
      </c>
      <c r="AO64" s="35" t="e">
        <f>TBL_CalcDarwin[[#This Row],[Lomitas - Barra A - 5.2 - Cerro]]+TBL_CalcDarwin[[#This Row],[Lomitas - Barra A - 5.2 - Medio]]+TBL_CalcDarwin[[#This Row],[Lomitas - Barra A - 5.2 - Mar]]</f>
        <v>#REF!</v>
      </c>
      <c r="AP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4" s="35" t="e">
        <f>TBL_CalcDarwin[[#This Row],[Expansión - Barra A - 5.2 - Cerro]]+TBL_CalcDarwin[[#This Row],[Expansión - Barra A - 5.2 - Medio]]+TBL_CalcDarwin[[#This Row],[Expansión - Barra A - 5.2 - Mar]]</f>
        <v>#REF!</v>
      </c>
      <c r="AT64" s="35" t="e">
        <f>TBL_CalcDarwin[[#This Row],[Expansión - Barra B - 5.2 - Cerro]]</f>
        <v>#REF!</v>
      </c>
      <c r="AU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4" s="29" t="e">
        <f>TBL_CalcDarwin[[#This Row],[Expansión - Barra B - 5.2 - Cerro]]*TBL_CalcDarwin[[#This Row],[AEG 5.2 MW Cerro]]</f>
        <v>#REF!</v>
      </c>
      <c r="AZ64" s="18"/>
      <c r="BA64" s="18"/>
      <c r="BB64" s="18"/>
      <c r="BC64" s="18"/>
      <c r="BD64" s="18"/>
      <c r="BE64" s="18"/>
      <c r="BF64" s="18"/>
    </row>
    <row r="65" spans="2:58" ht="12" x14ac:dyDescent="0.3">
      <c r="B65" s="51" t="e">
        <f t="shared" si="0"/>
        <v>#REF!</v>
      </c>
      <c r="C65" s="17" t="e">
        <f t="shared" si="5"/>
        <v>#REF!</v>
      </c>
      <c r="D65" s="34" t="e">
        <f>TBL_CalcDarwin[[#This Row],[Darwin PLOM
MW]]+TBL_CalcDarwin[[#This Row],[Darwin PLOME
MW]]</f>
        <v>#REF!</v>
      </c>
      <c r="E65" s="34" t="e">
        <f>TBL_CalcDarwin[[#This Row],[PLOM MW TOTAL BARRA A]]+TBL_CalcDarwin[[#This Row],[PLOM MW TOTAL BARRA B]]</f>
        <v>#REF!</v>
      </c>
      <c r="F65" s="34" t="e">
        <f>TBL_CalcDarwin[[#This Row],[PLOME MW TOTAL BARRA A]]+TBL_CalcDarwin[[#This Row],[PLOME MW TOTAL BARRA B]]</f>
        <v>#REF!</v>
      </c>
      <c r="G65" s="46" t="e">
        <f>#REF!</f>
        <v>#REF!</v>
      </c>
      <c r="H65" s="46" t="e">
        <f>#REF!</f>
        <v>#REF!</v>
      </c>
      <c r="I65" s="47" t="e">
        <f>#REF!</f>
        <v>#REF!</v>
      </c>
      <c r="J65" s="45" t="e">
        <f>CEILING(#REF!*TBL_CalcDarwin[[#This Row],[Darwin Gusts
m/s]],0.5)</f>
        <v>#REF!</v>
      </c>
      <c r="K65" s="45" t="e">
        <f>CEILING(#REF!*TBL_CalcDarwin[[#This Row],[Darwin Gusts
m/s]],0.5)</f>
        <v>#REF!</v>
      </c>
      <c r="L65" s="45" t="e">
        <f>CEILING(TBL_CalcDarwin[[#This Row],[Darwin Gusts
m/s]],0.5)</f>
        <v>#REF!</v>
      </c>
      <c r="M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5" s="39" t="e">
        <f>INDEX(Curva_Temp[Temp],MATCH(TBL_CalcDarwin[[#This Row],[Darwin Temp.
°C]],Curva_Temp[Temp]))</f>
        <v>#REF!</v>
      </c>
      <c r="R65" s="39" t="e">
        <f>INDEX(Curva_Temp[Warranted Power Curve for 
1.194Kg/m3 air density '[kW']
SG 5.0-145 (AM+1, 5.2MW) AT 
90M],MATCH(TBL_CalcDarwin[[#This Row],[Darwin Temp.
°C]],Curva_Temp[Temp]))</f>
        <v>#REF!</v>
      </c>
      <c r="S65" s="39" t="e" cm="1">
        <f t="array" ref="S65">INDEX(Curva_Temp[Temp],MATCH(TBL_CalcDarwin[[#This Row],[Darwin Temp.
°C]],Curva_Temp[Temp])+1)</f>
        <v>#REF!</v>
      </c>
      <c r="T65" s="39" t="e" cm="1">
        <f t="array" ref="T65">INDEX(Curva_Temp[Warranted Power Curve for 
1.194Kg/m3 air density '[kW']
SG 5.0-145 (AM+1, 5.2MW) AT 
90M],MATCH(TBL_CalcDarwin[[#This Row],[Darwin Temp.
°C]],Curva_Temp[Temp])+1)</f>
        <v>#REF!</v>
      </c>
      <c r="U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5" s="39" t="e">
        <f>INDEX(Curva_Temp[Temp],MATCH(TBL_CalcDarwin[[#This Row],[Darwin Temp.
°C]],Curva_Temp[Temp]))</f>
        <v>#REF!</v>
      </c>
      <c r="Z65" s="39" t="e">
        <f>INDEX(Curva_Temp[Warranted Power Curve for 
1.194Kg/m3 air density '[kW']
SG 5.0-145 (AM 0, 5.0MW) AT 
90M],MATCH(TBL_CalcDarwin[[#This Row],[Darwin Temp.
°C]],Curva_Temp[Temp]))</f>
        <v>#REF!</v>
      </c>
      <c r="AA65" s="39" t="e" cm="1">
        <f t="array" ref="AA65">INDEX(Curva_Temp[Temp],MATCH(TBL_CalcDarwin[[#This Row],[Darwin Temp.
°C]],Curva_Temp[Temp])+1)</f>
        <v>#REF!</v>
      </c>
      <c r="AB65" s="39" t="e" cm="1">
        <f t="array" ref="AB65">INDEX(Curva_Temp[Warranted Power Curve for 
1.194Kg/m3 air density '[kW']
SG 5.0-145 (AM 0, 5.0MW) AT 
90M],MATCH(TBL_CalcDarwin[[#This Row],[Darwin Temp.
°C]],Curva_Temp[Temp])+1)</f>
        <v>#REF!</v>
      </c>
      <c r="AC65" s="43" t="e">
        <f>HLOOKUP(TBL_CalcDarwin[[#This Row],[Fecha]],#REF!,2,FALSE)</f>
        <v>#REF!</v>
      </c>
      <c r="AD65" s="43" t="e">
        <f>HLOOKUP(TBL_CalcDarwin[[#This Row],[Fecha]],#REF!,3,FALSE)</f>
        <v>#REF!</v>
      </c>
      <c r="AE65" s="43" t="e">
        <f>HLOOKUP(TBL_CalcDarwin[[#This Row],[Fecha]],#REF!,4,FALSE)</f>
        <v>#REF!</v>
      </c>
      <c r="AF65" s="43" t="e">
        <f>HLOOKUP(TBL_CalcDarwin[[#This Row],[Fecha]],#REF!,5,FALSE)</f>
        <v>#REF!</v>
      </c>
      <c r="AG65" s="43" t="e">
        <f>HLOOKUP(TBL_CalcDarwin[[#This Row],[Fecha]],#REF!,6,FALSE)</f>
        <v>#REF!</v>
      </c>
      <c r="AH65" s="43" t="e">
        <f>HLOOKUP(TBL_CalcDarwin[[#This Row],[Fecha]],#REF!,7,FALSE)</f>
        <v>#REF!</v>
      </c>
      <c r="AI65" s="44" t="e">
        <f>HLOOKUP(TBL_CalcDarwin[[#This Row],[Fecha]],#REF!,8,FALSE)</f>
        <v>#REF!</v>
      </c>
      <c r="AJ65" s="44" t="e">
        <f>HLOOKUP(TBL_CalcDarwin[[#This Row],[Fecha]],#REF!,9,FALSE)</f>
        <v>#REF!</v>
      </c>
      <c r="AK65" s="44" t="e">
        <f>HLOOKUP(TBL_CalcDarwin[[#This Row],[Fecha]],#REF!,10,FALSE)</f>
        <v>#REF!</v>
      </c>
      <c r="AL65" s="44" t="e">
        <f>HLOOKUP(TBL_CalcDarwin[[#This Row],[Fecha]],#REF!,11,FALSE)</f>
        <v>#REF!</v>
      </c>
      <c r="AM65" s="44" t="e">
        <f>HLOOKUP(TBL_CalcDarwin[[#This Row],[Fecha]],#REF!,12,FALSE)</f>
        <v>#REF!</v>
      </c>
      <c r="AN65" s="44" t="e">
        <f>HLOOKUP(TBL_CalcDarwin[[#This Row],[Fecha]],#REF!,13,FALSE)</f>
        <v>#REF!</v>
      </c>
      <c r="AO65" s="35" t="e">
        <f>TBL_CalcDarwin[[#This Row],[Lomitas - Barra A - 5.2 - Cerro]]+TBL_CalcDarwin[[#This Row],[Lomitas - Barra A - 5.2 - Medio]]+TBL_CalcDarwin[[#This Row],[Lomitas - Barra A - 5.2 - Mar]]</f>
        <v>#REF!</v>
      </c>
      <c r="AP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5" s="35" t="e">
        <f>TBL_CalcDarwin[[#This Row],[Expansión - Barra A - 5.2 - Cerro]]+TBL_CalcDarwin[[#This Row],[Expansión - Barra A - 5.2 - Medio]]+TBL_CalcDarwin[[#This Row],[Expansión - Barra A - 5.2 - Mar]]</f>
        <v>#REF!</v>
      </c>
      <c r="AT65" s="35" t="e">
        <f>TBL_CalcDarwin[[#This Row],[Expansión - Barra B - 5.2 - Cerro]]</f>
        <v>#REF!</v>
      </c>
      <c r="AU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5" s="29" t="e">
        <f>TBL_CalcDarwin[[#This Row],[Expansión - Barra B - 5.2 - Cerro]]*TBL_CalcDarwin[[#This Row],[AEG 5.2 MW Cerro]]</f>
        <v>#REF!</v>
      </c>
      <c r="AZ65" s="18"/>
      <c r="BA65" s="18"/>
      <c r="BB65" s="18"/>
      <c r="BC65" s="18"/>
      <c r="BD65" s="18"/>
      <c r="BE65" s="18"/>
      <c r="BF65" s="18"/>
    </row>
    <row r="66" spans="2:58" ht="12" x14ac:dyDescent="0.3">
      <c r="B66" s="51" t="e">
        <f t="shared" si="0"/>
        <v>#REF!</v>
      </c>
      <c r="C66" s="17" t="e">
        <f t="shared" si="5"/>
        <v>#REF!</v>
      </c>
      <c r="D66" s="34" t="e">
        <f>TBL_CalcDarwin[[#This Row],[Darwin PLOM
MW]]+TBL_CalcDarwin[[#This Row],[Darwin PLOME
MW]]</f>
        <v>#REF!</v>
      </c>
      <c r="E66" s="34" t="e">
        <f>TBL_CalcDarwin[[#This Row],[PLOM MW TOTAL BARRA A]]+TBL_CalcDarwin[[#This Row],[PLOM MW TOTAL BARRA B]]</f>
        <v>#REF!</v>
      </c>
      <c r="F66" s="34" t="e">
        <f>TBL_CalcDarwin[[#This Row],[PLOME MW TOTAL BARRA A]]+TBL_CalcDarwin[[#This Row],[PLOME MW TOTAL BARRA B]]</f>
        <v>#REF!</v>
      </c>
      <c r="G66" s="46" t="e">
        <f>#REF!</f>
        <v>#REF!</v>
      </c>
      <c r="H66" s="46" t="e">
        <f>#REF!</f>
        <v>#REF!</v>
      </c>
      <c r="I66" s="47" t="e">
        <f>#REF!</f>
        <v>#REF!</v>
      </c>
      <c r="J66" s="45" t="e">
        <f>CEILING(#REF!*TBL_CalcDarwin[[#This Row],[Darwin Gusts
m/s]],0.5)</f>
        <v>#REF!</v>
      </c>
      <c r="K66" s="45" t="e">
        <f>CEILING(#REF!*TBL_CalcDarwin[[#This Row],[Darwin Gusts
m/s]],0.5)</f>
        <v>#REF!</v>
      </c>
      <c r="L66" s="45" t="e">
        <f>CEILING(TBL_CalcDarwin[[#This Row],[Darwin Gusts
m/s]],0.5)</f>
        <v>#REF!</v>
      </c>
      <c r="M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6" s="39" t="e">
        <f>INDEX(Curva_Temp[Temp],MATCH(TBL_CalcDarwin[[#This Row],[Darwin Temp.
°C]],Curva_Temp[Temp]))</f>
        <v>#REF!</v>
      </c>
      <c r="R66" s="39" t="e">
        <f>INDEX(Curva_Temp[Warranted Power Curve for 
1.194Kg/m3 air density '[kW']
SG 5.0-145 (AM+1, 5.2MW) AT 
90M],MATCH(TBL_CalcDarwin[[#This Row],[Darwin Temp.
°C]],Curva_Temp[Temp]))</f>
        <v>#REF!</v>
      </c>
      <c r="S66" s="39" t="e" cm="1">
        <f t="array" ref="S66">INDEX(Curva_Temp[Temp],MATCH(TBL_CalcDarwin[[#This Row],[Darwin Temp.
°C]],Curva_Temp[Temp])+1)</f>
        <v>#REF!</v>
      </c>
      <c r="T66" s="39" t="e" cm="1">
        <f t="array" ref="T66">INDEX(Curva_Temp[Warranted Power Curve for 
1.194Kg/m3 air density '[kW']
SG 5.0-145 (AM+1, 5.2MW) AT 
90M],MATCH(TBL_CalcDarwin[[#This Row],[Darwin Temp.
°C]],Curva_Temp[Temp])+1)</f>
        <v>#REF!</v>
      </c>
      <c r="U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6" s="39" t="e">
        <f>INDEX(Curva_Temp[Temp],MATCH(TBL_CalcDarwin[[#This Row],[Darwin Temp.
°C]],Curva_Temp[Temp]))</f>
        <v>#REF!</v>
      </c>
      <c r="Z66" s="39" t="e">
        <f>INDEX(Curva_Temp[Warranted Power Curve for 
1.194Kg/m3 air density '[kW']
SG 5.0-145 (AM 0, 5.0MW) AT 
90M],MATCH(TBL_CalcDarwin[[#This Row],[Darwin Temp.
°C]],Curva_Temp[Temp]))</f>
        <v>#REF!</v>
      </c>
      <c r="AA66" s="39" t="e" cm="1">
        <f t="array" ref="AA66">INDEX(Curva_Temp[Temp],MATCH(TBL_CalcDarwin[[#This Row],[Darwin Temp.
°C]],Curva_Temp[Temp])+1)</f>
        <v>#REF!</v>
      </c>
      <c r="AB66" s="39" t="e" cm="1">
        <f t="array" ref="AB66">INDEX(Curva_Temp[Warranted Power Curve for 
1.194Kg/m3 air density '[kW']
SG 5.0-145 (AM 0, 5.0MW) AT 
90M],MATCH(TBL_CalcDarwin[[#This Row],[Darwin Temp.
°C]],Curva_Temp[Temp])+1)</f>
        <v>#REF!</v>
      </c>
      <c r="AC66" s="43" t="e">
        <f>HLOOKUP(TBL_CalcDarwin[[#This Row],[Fecha]],#REF!,2,FALSE)</f>
        <v>#REF!</v>
      </c>
      <c r="AD66" s="43" t="e">
        <f>HLOOKUP(TBL_CalcDarwin[[#This Row],[Fecha]],#REF!,3,FALSE)</f>
        <v>#REF!</v>
      </c>
      <c r="AE66" s="43" t="e">
        <f>HLOOKUP(TBL_CalcDarwin[[#This Row],[Fecha]],#REF!,4,FALSE)</f>
        <v>#REF!</v>
      </c>
      <c r="AF66" s="43" t="e">
        <f>HLOOKUP(TBL_CalcDarwin[[#This Row],[Fecha]],#REF!,5,FALSE)</f>
        <v>#REF!</v>
      </c>
      <c r="AG66" s="43" t="e">
        <f>HLOOKUP(TBL_CalcDarwin[[#This Row],[Fecha]],#REF!,6,FALSE)</f>
        <v>#REF!</v>
      </c>
      <c r="AH66" s="43" t="e">
        <f>HLOOKUP(TBL_CalcDarwin[[#This Row],[Fecha]],#REF!,7,FALSE)</f>
        <v>#REF!</v>
      </c>
      <c r="AI66" s="44" t="e">
        <f>HLOOKUP(TBL_CalcDarwin[[#This Row],[Fecha]],#REF!,8,FALSE)</f>
        <v>#REF!</v>
      </c>
      <c r="AJ66" s="44" t="e">
        <f>HLOOKUP(TBL_CalcDarwin[[#This Row],[Fecha]],#REF!,9,FALSE)</f>
        <v>#REF!</v>
      </c>
      <c r="AK66" s="44" t="e">
        <f>HLOOKUP(TBL_CalcDarwin[[#This Row],[Fecha]],#REF!,10,FALSE)</f>
        <v>#REF!</v>
      </c>
      <c r="AL66" s="44" t="e">
        <f>HLOOKUP(TBL_CalcDarwin[[#This Row],[Fecha]],#REF!,11,FALSE)</f>
        <v>#REF!</v>
      </c>
      <c r="AM66" s="44" t="e">
        <f>HLOOKUP(TBL_CalcDarwin[[#This Row],[Fecha]],#REF!,12,FALSE)</f>
        <v>#REF!</v>
      </c>
      <c r="AN66" s="44" t="e">
        <f>HLOOKUP(TBL_CalcDarwin[[#This Row],[Fecha]],#REF!,13,FALSE)</f>
        <v>#REF!</v>
      </c>
      <c r="AO66" s="35" t="e">
        <f>TBL_CalcDarwin[[#This Row],[Lomitas - Barra A - 5.2 - Cerro]]+TBL_CalcDarwin[[#This Row],[Lomitas - Barra A - 5.2 - Medio]]+TBL_CalcDarwin[[#This Row],[Lomitas - Barra A - 5.2 - Mar]]</f>
        <v>#REF!</v>
      </c>
      <c r="AP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6" s="35" t="e">
        <f>TBL_CalcDarwin[[#This Row],[Expansión - Barra A - 5.2 - Cerro]]+TBL_CalcDarwin[[#This Row],[Expansión - Barra A - 5.2 - Medio]]+TBL_CalcDarwin[[#This Row],[Expansión - Barra A - 5.2 - Mar]]</f>
        <v>#REF!</v>
      </c>
      <c r="AT66" s="35" t="e">
        <f>TBL_CalcDarwin[[#This Row],[Expansión - Barra B - 5.2 - Cerro]]</f>
        <v>#REF!</v>
      </c>
      <c r="AU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6" s="29" t="e">
        <f>TBL_CalcDarwin[[#This Row],[Expansión - Barra B - 5.2 - Cerro]]*TBL_CalcDarwin[[#This Row],[AEG 5.2 MW Cerro]]</f>
        <v>#REF!</v>
      </c>
      <c r="AZ66" s="18"/>
      <c r="BA66" s="18"/>
      <c r="BB66" s="18"/>
      <c r="BC66" s="18"/>
      <c r="BD66" s="18"/>
      <c r="BE66" s="18"/>
      <c r="BF66" s="18"/>
    </row>
    <row r="67" spans="2:58" ht="12" x14ac:dyDescent="0.3">
      <c r="B67" s="51" t="e">
        <f t="shared" si="0"/>
        <v>#REF!</v>
      </c>
      <c r="C67" s="17" t="e">
        <f t="shared" si="5"/>
        <v>#REF!</v>
      </c>
      <c r="D67" s="34" t="e">
        <f>TBL_CalcDarwin[[#This Row],[Darwin PLOM
MW]]+TBL_CalcDarwin[[#This Row],[Darwin PLOME
MW]]</f>
        <v>#REF!</v>
      </c>
      <c r="E67" s="34" t="e">
        <f>TBL_CalcDarwin[[#This Row],[PLOM MW TOTAL BARRA A]]+TBL_CalcDarwin[[#This Row],[PLOM MW TOTAL BARRA B]]</f>
        <v>#REF!</v>
      </c>
      <c r="F67" s="34" t="e">
        <f>TBL_CalcDarwin[[#This Row],[PLOME MW TOTAL BARRA A]]+TBL_CalcDarwin[[#This Row],[PLOME MW TOTAL BARRA B]]</f>
        <v>#REF!</v>
      </c>
      <c r="G67" s="46" t="e">
        <f>#REF!</f>
        <v>#REF!</v>
      </c>
      <c r="H67" s="46" t="e">
        <f>#REF!</f>
        <v>#REF!</v>
      </c>
      <c r="I67" s="47" t="e">
        <f>#REF!</f>
        <v>#REF!</v>
      </c>
      <c r="J67" s="45" t="e">
        <f>CEILING(#REF!*TBL_CalcDarwin[[#This Row],[Darwin Gusts
m/s]],0.5)</f>
        <v>#REF!</v>
      </c>
      <c r="K67" s="45" t="e">
        <f>CEILING(#REF!*TBL_CalcDarwin[[#This Row],[Darwin Gusts
m/s]],0.5)</f>
        <v>#REF!</v>
      </c>
      <c r="L67" s="45" t="e">
        <f>CEILING(TBL_CalcDarwin[[#This Row],[Darwin Gusts
m/s]],0.5)</f>
        <v>#REF!</v>
      </c>
      <c r="M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7" s="39" t="e">
        <f>INDEX(Curva_Temp[Temp],MATCH(TBL_CalcDarwin[[#This Row],[Darwin Temp.
°C]],Curva_Temp[Temp]))</f>
        <v>#REF!</v>
      </c>
      <c r="R67" s="39" t="e">
        <f>INDEX(Curva_Temp[Warranted Power Curve for 
1.194Kg/m3 air density '[kW']
SG 5.0-145 (AM+1, 5.2MW) AT 
90M],MATCH(TBL_CalcDarwin[[#This Row],[Darwin Temp.
°C]],Curva_Temp[Temp]))</f>
        <v>#REF!</v>
      </c>
      <c r="S67" s="39" t="e" cm="1">
        <f t="array" ref="S67">INDEX(Curva_Temp[Temp],MATCH(TBL_CalcDarwin[[#This Row],[Darwin Temp.
°C]],Curva_Temp[Temp])+1)</f>
        <v>#REF!</v>
      </c>
      <c r="T67" s="39" t="e" cm="1">
        <f t="array" ref="T67">INDEX(Curva_Temp[Warranted Power Curve for 
1.194Kg/m3 air density '[kW']
SG 5.0-145 (AM+1, 5.2MW) AT 
90M],MATCH(TBL_CalcDarwin[[#This Row],[Darwin Temp.
°C]],Curva_Temp[Temp])+1)</f>
        <v>#REF!</v>
      </c>
      <c r="U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7" s="39" t="e">
        <f>INDEX(Curva_Temp[Temp],MATCH(TBL_CalcDarwin[[#This Row],[Darwin Temp.
°C]],Curva_Temp[Temp]))</f>
        <v>#REF!</v>
      </c>
      <c r="Z67" s="39" t="e">
        <f>INDEX(Curva_Temp[Warranted Power Curve for 
1.194Kg/m3 air density '[kW']
SG 5.0-145 (AM 0, 5.0MW) AT 
90M],MATCH(TBL_CalcDarwin[[#This Row],[Darwin Temp.
°C]],Curva_Temp[Temp]))</f>
        <v>#REF!</v>
      </c>
      <c r="AA67" s="39" t="e" cm="1">
        <f t="array" ref="AA67">INDEX(Curva_Temp[Temp],MATCH(TBL_CalcDarwin[[#This Row],[Darwin Temp.
°C]],Curva_Temp[Temp])+1)</f>
        <v>#REF!</v>
      </c>
      <c r="AB67" s="39" t="e" cm="1">
        <f t="array" ref="AB67">INDEX(Curva_Temp[Warranted Power Curve for 
1.194Kg/m3 air density '[kW']
SG 5.0-145 (AM 0, 5.0MW) AT 
90M],MATCH(TBL_CalcDarwin[[#This Row],[Darwin Temp.
°C]],Curva_Temp[Temp])+1)</f>
        <v>#REF!</v>
      </c>
      <c r="AC67" s="43" t="e">
        <f>HLOOKUP(TBL_CalcDarwin[[#This Row],[Fecha]],#REF!,2,FALSE)</f>
        <v>#REF!</v>
      </c>
      <c r="AD67" s="43" t="e">
        <f>HLOOKUP(TBL_CalcDarwin[[#This Row],[Fecha]],#REF!,3,FALSE)</f>
        <v>#REF!</v>
      </c>
      <c r="AE67" s="43" t="e">
        <f>HLOOKUP(TBL_CalcDarwin[[#This Row],[Fecha]],#REF!,4,FALSE)</f>
        <v>#REF!</v>
      </c>
      <c r="AF67" s="43" t="e">
        <f>HLOOKUP(TBL_CalcDarwin[[#This Row],[Fecha]],#REF!,5,FALSE)</f>
        <v>#REF!</v>
      </c>
      <c r="AG67" s="43" t="e">
        <f>HLOOKUP(TBL_CalcDarwin[[#This Row],[Fecha]],#REF!,6,FALSE)</f>
        <v>#REF!</v>
      </c>
      <c r="AH67" s="43" t="e">
        <f>HLOOKUP(TBL_CalcDarwin[[#This Row],[Fecha]],#REF!,7,FALSE)</f>
        <v>#REF!</v>
      </c>
      <c r="AI67" s="44" t="e">
        <f>HLOOKUP(TBL_CalcDarwin[[#This Row],[Fecha]],#REF!,8,FALSE)</f>
        <v>#REF!</v>
      </c>
      <c r="AJ67" s="44" t="e">
        <f>HLOOKUP(TBL_CalcDarwin[[#This Row],[Fecha]],#REF!,9,FALSE)</f>
        <v>#REF!</v>
      </c>
      <c r="AK67" s="44" t="e">
        <f>HLOOKUP(TBL_CalcDarwin[[#This Row],[Fecha]],#REF!,10,FALSE)</f>
        <v>#REF!</v>
      </c>
      <c r="AL67" s="44" t="e">
        <f>HLOOKUP(TBL_CalcDarwin[[#This Row],[Fecha]],#REF!,11,FALSE)</f>
        <v>#REF!</v>
      </c>
      <c r="AM67" s="44" t="e">
        <f>HLOOKUP(TBL_CalcDarwin[[#This Row],[Fecha]],#REF!,12,FALSE)</f>
        <v>#REF!</v>
      </c>
      <c r="AN67" s="44" t="e">
        <f>HLOOKUP(TBL_CalcDarwin[[#This Row],[Fecha]],#REF!,13,FALSE)</f>
        <v>#REF!</v>
      </c>
      <c r="AO67" s="35" t="e">
        <f>TBL_CalcDarwin[[#This Row],[Lomitas - Barra A - 5.2 - Cerro]]+TBL_CalcDarwin[[#This Row],[Lomitas - Barra A - 5.2 - Medio]]+TBL_CalcDarwin[[#This Row],[Lomitas - Barra A - 5.2 - Mar]]</f>
        <v>#REF!</v>
      </c>
      <c r="AP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7" s="35" t="e">
        <f>TBL_CalcDarwin[[#This Row],[Expansión - Barra A - 5.2 - Cerro]]+TBL_CalcDarwin[[#This Row],[Expansión - Barra A - 5.2 - Medio]]+TBL_CalcDarwin[[#This Row],[Expansión - Barra A - 5.2 - Mar]]</f>
        <v>#REF!</v>
      </c>
      <c r="AT67" s="35" t="e">
        <f>TBL_CalcDarwin[[#This Row],[Expansión - Barra B - 5.2 - Cerro]]</f>
        <v>#REF!</v>
      </c>
      <c r="AU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7" s="29" t="e">
        <f>TBL_CalcDarwin[[#This Row],[Expansión - Barra B - 5.2 - Cerro]]*TBL_CalcDarwin[[#This Row],[AEG 5.2 MW Cerro]]</f>
        <v>#REF!</v>
      </c>
      <c r="AZ67" s="18"/>
      <c r="BA67" s="18"/>
      <c r="BB67" s="18"/>
      <c r="BC67" s="18"/>
      <c r="BD67" s="18"/>
      <c r="BE67" s="18"/>
      <c r="BF67" s="18"/>
    </row>
    <row r="68" spans="2:58" ht="12" x14ac:dyDescent="0.3">
      <c r="B68" s="51" t="e">
        <f t="shared" si="0"/>
        <v>#REF!</v>
      </c>
      <c r="C68" s="17" t="e">
        <f t="shared" si="5"/>
        <v>#REF!</v>
      </c>
      <c r="D68" s="34" t="e">
        <f>TBL_CalcDarwin[[#This Row],[Darwin PLOM
MW]]+TBL_CalcDarwin[[#This Row],[Darwin PLOME
MW]]</f>
        <v>#REF!</v>
      </c>
      <c r="E68" s="34" t="e">
        <f>TBL_CalcDarwin[[#This Row],[PLOM MW TOTAL BARRA A]]+TBL_CalcDarwin[[#This Row],[PLOM MW TOTAL BARRA B]]</f>
        <v>#REF!</v>
      </c>
      <c r="F68" s="34" t="e">
        <f>TBL_CalcDarwin[[#This Row],[PLOME MW TOTAL BARRA A]]+TBL_CalcDarwin[[#This Row],[PLOME MW TOTAL BARRA B]]</f>
        <v>#REF!</v>
      </c>
      <c r="G68" s="46" t="e">
        <f>#REF!</f>
        <v>#REF!</v>
      </c>
      <c r="H68" s="46" t="e">
        <f>#REF!</f>
        <v>#REF!</v>
      </c>
      <c r="I68" s="47" t="e">
        <f>#REF!</f>
        <v>#REF!</v>
      </c>
      <c r="J68" s="45" t="e">
        <f>CEILING(#REF!*TBL_CalcDarwin[[#This Row],[Darwin Gusts
m/s]],0.5)</f>
        <v>#REF!</v>
      </c>
      <c r="K68" s="45" t="e">
        <f>CEILING(#REF!*TBL_CalcDarwin[[#This Row],[Darwin Gusts
m/s]],0.5)</f>
        <v>#REF!</v>
      </c>
      <c r="L68" s="45" t="e">
        <f>CEILING(TBL_CalcDarwin[[#This Row],[Darwin Gusts
m/s]],0.5)</f>
        <v>#REF!</v>
      </c>
      <c r="M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8" s="39" t="e">
        <f>INDEX(Curva_Temp[Temp],MATCH(TBL_CalcDarwin[[#This Row],[Darwin Temp.
°C]],Curva_Temp[Temp]))</f>
        <v>#REF!</v>
      </c>
      <c r="R68" s="39" t="e">
        <f>INDEX(Curva_Temp[Warranted Power Curve for 
1.194Kg/m3 air density '[kW']
SG 5.0-145 (AM+1, 5.2MW) AT 
90M],MATCH(TBL_CalcDarwin[[#This Row],[Darwin Temp.
°C]],Curva_Temp[Temp]))</f>
        <v>#REF!</v>
      </c>
      <c r="S68" s="39" t="e" cm="1">
        <f t="array" ref="S68">INDEX(Curva_Temp[Temp],MATCH(TBL_CalcDarwin[[#This Row],[Darwin Temp.
°C]],Curva_Temp[Temp])+1)</f>
        <v>#REF!</v>
      </c>
      <c r="T68" s="39" t="e" cm="1">
        <f t="array" ref="T68">INDEX(Curva_Temp[Warranted Power Curve for 
1.194Kg/m3 air density '[kW']
SG 5.0-145 (AM+1, 5.2MW) AT 
90M],MATCH(TBL_CalcDarwin[[#This Row],[Darwin Temp.
°C]],Curva_Temp[Temp])+1)</f>
        <v>#REF!</v>
      </c>
      <c r="U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8" s="39" t="e">
        <f>INDEX(Curva_Temp[Temp],MATCH(TBL_CalcDarwin[[#This Row],[Darwin Temp.
°C]],Curva_Temp[Temp]))</f>
        <v>#REF!</v>
      </c>
      <c r="Z68" s="39" t="e">
        <f>INDEX(Curva_Temp[Warranted Power Curve for 
1.194Kg/m3 air density '[kW']
SG 5.0-145 (AM 0, 5.0MW) AT 
90M],MATCH(TBL_CalcDarwin[[#This Row],[Darwin Temp.
°C]],Curva_Temp[Temp]))</f>
        <v>#REF!</v>
      </c>
      <c r="AA68" s="39" t="e" cm="1">
        <f t="array" ref="AA68">INDEX(Curva_Temp[Temp],MATCH(TBL_CalcDarwin[[#This Row],[Darwin Temp.
°C]],Curva_Temp[Temp])+1)</f>
        <v>#REF!</v>
      </c>
      <c r="AB68" s="39" t="e" cm="1">
        <f t="array" ref="AB68">INDEX(Curva_Temp[Warranted Power Curve for 
1.194Kg/m3 air density '[kW']
SG 5.0-145 (AM 0, 5.0MW) AT 
90M],MATCH(TBL_CalcDarwin[[#This Row],[Darwin Temp.
°C]],Curva_Temp[Temp])+1)</f>
        <v>#REF!</v>
      </c>
      <c r="AC68" s="43" t="e">
        <f>HLOOKUP(TBL_CalcDarwin[[#This Row],[Fecha]],#REF!,2,FALSE)</f>
        <v>#REF!</v>
      </c>
      <c r="AD68" s="43" t="e">
        <f>HLOOKUP(TBL_CalcDarwin[[#This Row],[Fecha]],#REF!,3,FALSE)</f>
        <v>#REF!</v>
      </c>
      <c r="AE68" s="43" t="e">
        <f>HLOOKUP(TBL_CalcDarwin[[#This Row],[Fecha]],#REF!,4,FALSE)</f>
        <v>#REF!</v>
      </c>
      <c r="AF68" s="43" t="e">
        <f>HLOOKUP(TBL_CalcDarwin[[#This Row],[Fecha]],#REF!,5,FALSE)</f>
        <v>#REF!</v>
      </c>
      <c r="AG68" s="43" t="e">
        <f>HLOOKUP(TBL_CalcDarwin[[#This Row],[Fecha]],#REF!,6,FALSE)</f>
        <v>#REF!</v>
      </c>
      <c r="AH68" s="43" t="e">
        <f>HLOOKUP(TBL_CalcDarwin[[#This Row],[Fecha]],#REF!,7,FALSE)</f>
        <v>#REF!</v>
      </c>
      <c r="AI68" s="44" t="e">
        <f>HLOOKUP(TBL_CalcDarwin[[#This Row],[Fecha]],#REF!,8,FALSE)</f>
        <v>#REF!</v>
      </c>
      <c r="AJ68" s="44" t="e">
        <f>HLOOKUP(TBL_CalcDarwin[[#This Row],[Fecha]],#REF!,9,FALSE)</f>
        <v>#REF!</v>
      </c>
      <c r="AK68" s="44" t="e">
        <f>HLOOKUP(TBL_CalcDarwin[[#This Row],[Fecha]],#REF!,10,FALSE)</f>
        <v>#REF!</v>
      </c>
      <c r="AL68" s="44" t="e">
        <f>HLOOKUP(TBL_CalcDarwin[[#This Row],[Fecha]],#REF!,11,FALSE)</f>
        <v>#REF!</v>
      </c>
      <c r="AM68" s="44" t="e">
        <f>HLOOKUP(TBL_CalcDarwin[[#This Row],[Fecha]],#REF!,12,FALSE)</f>
        <v>#REF!</v>
      </c>
      <c r="AN68" s="44" t="e">
        <f>HLOOKUP(TBL_CalcDarwin[[#This Row],[Fecha]],#REF!,13,FALSE)</f>
        <v>#REF!</v>
      </c>
      <c r="AO68" s="35" t="e">
        <f>TBL_CalcDarwin[[#This Row],[Lomitas - Barra A - 5.2 - Cerro]]+TBL_CalcDarwin[[#This Row],[Lomitas - Barra A - 5.2 - Medio]]+TBL_CalcDarwin[[#This Row],[Lomitas - Barra A - 5.2 - Mar]]</f>
        <v>#REF!</v>
      </c>
      <c r="AP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8" s="35" t="e">
        <f>TBL_CalcDarwin[[#This Row],[Expansión - Barra A - 5.2 - Cerro]]+TBL_CalcDarwin[[#This Row],[Expansión - Barra A - 5.2 - Medio]]+TBL_CalcDarwin[[#This Row],[Expansión - Barra A - 5.2 - Mar]]</f>
        <v>#REF!</v>
      </c>
      <c r="AT68" s="35" t="e">
        <f>TBL_CalcDarwin[[#This Row],[Expansión - Barra B - 5.2 - Cerro]]</f>
        <v>#REF!</v>
      </c>
      <c r="AU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8" s="29" t="e">
        <f>TBL_CalcDarwin[[#This Row],[Expansión - Barra B - 5.2 - Cerro]]*TBL_CalcDarwin[[#This Row],[AEG 5.2 MW Cerro]]</f>
        <v>#REF!</v>
      </c>
      <c r="AZ68" s="18"/>
      <c r="BA68" s="18"/>
      <c r="BB68" s="18"/>
      <c r="BC68" s="18"/>
      <c r="BD68" s="18"/>
      <c r="BE68" s="18"/>
      <c r="BF68" s="18"/>
    </row>
    <row r="69" spans="2:58" ht="12" x14ac:dyDescent="0.3">
      <c r="B69" s="51" t="e">
        <f t="shared" si="0"/>
        <v>#REF!</v>
      </c>
      <c r="C69" s="17" t="e">
        <f t="shared" si="5"/>
        <v>#REF!</v>
      </c>
      <c r="D69" s="34" t="e">
        <f>TBL_CalcDarwin[[#This Row],[Darwin PLOM
MW]]+TBL_CalcDarwin[[#This Row],[Darwin PLOME
MW]]</f>
        <v>#REF!</v>
      </c>
      <c r="E69" s="34" t="e">
        <f>TBL_CalcDarwin[[#This Row],[PLOM MW TOTAL BARRA A]]+TBL_CalcDarwin[[#This Row],[PLOM MW TOTAL BARRA B]]</f>
        <v>#REF!</v>
      </c>
      <c r="F69" s="34" t="e">
        <f>TBL_CalcDarwin[[#This Row],[PLOME MW TOTAL BARRA A]]+TBL_CalcDarwin[[#This Row],[PLOME MW TOTAL BARRA B]]</f>
        <v>#REF!</v>
      </c>
      <c r="G69" s="46" t="e">
        <f>#REF!</f>
        <v>#REF!</v>
      </c>
      <c r="H69" s="46" t="e">
        <f>#REF!</f>
        <v>#REF!</v>
      </c>
      <c r="I69" s="47" t="e">
        <f>#REF!</f>
        <v>#REF!</v>
      </c>
      <c r="J69" s="45" t="e">
        <f>CEILING(#REF!*TBL_CalcDarwin[[#This Row],[Darwin Gusts
m/s]],0.5)</f>
        <v>#REF!</v>
      </c>
      <c r="K69" s="45" t="e">
        <f>CEILING(#REF!*TBL_CalcDarwin[[#This Row],[Darwin Gusts
m/s]],0.5)</f>
        <v>#REF!</v>
      </c>
      <c r="L69" s="45" t="e">
        <f>CEILING(TBL_CalcDarwin[[#This Row],[Darwin Gusts
m/s]],0.5)</f>
        <v>#REF!</v>
      </c>
      <c r="M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9" s="39" t="e">
        <f>INDEX(Curva_Temp[Temp],MATCH(TBL_CalcDarwin[[#This Row],[Darwin Temp.
°C]],Curva_Temp[Temp]))</f>
        <v>#REF!</v>
      </c>
      <c r="R69" s="39" t="e">
        <f>INDEX(Curva_Temp[Warranted Power Curve for 
1.194Kg/m3 air density '[kW']
SG 5.0-145 (AM+1, 5.2MW) AT 
90M],MATCH(TBL_CalcDarwin[[#This Row],[Darwin Temp.
°C]],Curva_Temp[Temp]))</f>
        <v>#REF!</v>
      </c>
      <c r="S69" s="39" t="e" cm="1">
        <f t="array" ref="S69">INDEX(Curva_Temp[Temp],MATCH(TBL_CalcDarwin[[#This Row],[Darwin Temp.
°C]],Curva_Temp[Temp])+1)</f>
        <v>#REF!</v>
      </c>
      <c r="T69" s="39" t="e" cm="1">
        <f t="array" ref="T69">INDEX(Curva_Temp[Warranted Power Curve for 
1.194Kg/m3 air density '[kW']
SG 5.0-145 (AM+1, 5.2MW) AT 
90M],MATCH(TBL_CalcDarwin[[#This Row],[Darwin Temp.
°C]],Curva_Temp[Temp])+1)</f>
        <v>#REF!</v>
      </c>
      <c r="U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9" s="39" t="e">
        <f>INDEX(Curva_Temp[Temp],MATCH(TBL_CalcDarwin[[#This Row],[Darwin Temp.
°C]],Curva_Temp[Temp]))</f>
        <v>#REF!</v>
      </c>
      <c r="Z69" s="39" t="e">
        <f>INDEX(Curva_Temp[Warranted Power Curve for 
1.194Kg/m3 air density '[kW']
SG 5.0-145 (AM 0, 5.0MW) AT 
90M],MATCH(TBL_CalcDarwin[[#This Row],[Darwin Temp.
°C]],Curva_Temp[Temp]))</f>
        <v>#REF!</v>
      </c>
      <c r="AA69" s="39" t="e" cm="1">
        <f t="array" ref="AA69">INDEX(Curva_Temp[Temp],MATCH(TBL_CalcDarwin[[#This Row],[Darwin Temp.
°C]],Curva_Temp[Temp])+1)</f>
        <v>#REF!</v>
      </c>
      <c r="AB69" s="39" t="e" cm="1">
        <f t="array" ref="AB69">INDEX(Curva_Temp[Warranted Power Curve for 
1.194Kg/m3 air density '[kW']
SG 5.0-145 (AM 0, 5.0MW) AT 
90M],MATCH(TBL_CalcDarwin[[#This Row],[Darwin Temp.
°C]],Curva_Temp[Temp])+1)</f>
        <v>#REF!</v>
      </c>
      <c r="AC69" s="43" t="e">
        <f>HLOOKUP(TBL_CalcDarwin[[#This Row],[Fecha]],#REF!,2,FALSE)</f>
        <v>#REF!</v>
      </c>
      <c r="AD69" s="43" t="e">
        <f>HLOOKUP(TBL_CalcDarwin[[#This Row],[Fecha]],#REF!,3,FALSE)</f>
        <v>#REF!</v>
      </c>
      <c r="AE69" s="43" t="e">
        <f>HLOOKUP(TBL_CalcDarwin[[#This Row],[Fecha]],#REF!,4,FALSE)</f>
        <v>#REF!</v>
      </c>
      <c r="AF69" s="43" t="e">
        <f>HLOOKUP(TBL_CalcDarwin[[#This Row],[Fecha]],#REF!,5,FALSE)</f>
        <v>#REF!</v>
      </c>
      <c r="AG69" s="43" t="e">
        <f>HLOOKUP(TBL_CalcDarwin[[#This Row],[Fecha]],#REF!,6,FALSE)</f>
        <v>#REF!</v>
      </c>
      <c r="AH69" s="43" t="e">
        <f>HLOOKUP(TBL_CalcDarwin[[#This Row],[Fecha]],#REF!,7,FALSE)</f>
        <v>#REF!</v>
      </c>
      <c r="AI69" s="44" t="e">
        <f>HLOOKUP(TBL_CalcDarwin[[#This Row],[Fecha]],#REF!,8,FALSE)</f>
        <v>#REF!</v>
      </c>
      <c r="AJ69" s="44" t="e">
        <f>HLOOKUP(TBL_CalcDarwin[[#This Row],[Fecha]],#REF!,9,FALSE)</f>
        <v>#REF!</v>
      </c>
      <c r="AK69" s="44" t="e">
        <f>HLOOKUP(TBL_CalcDarwin[[#This Row],[Fecha]],#REF!,10,FALSE)</f>
        <v>#REF!</v>
      </c>
      <c r="AL69" s="44" t="e">
        <f>HLOOKUP(TBL_CalcDarwin[[#This Row],[Fecha]],#REF!,11,FALSE)</f>
        <v>#REF!</v>
      </c>
      <c r="AM69" s="44" t="e">
        <f>HLOOKUP(TBL_CalcDarwin[[#This Row],[Fecha]],#REF!,12,FALSE)</f>
        <v>#REF!</v>
      </c>
      <c r="AN69" s="44" t="e">
        <f>HLOOKUP(TBL_CalcDarwin[[#This Row],[Fecha]],#REF!,13,FALSE)</f>
        <v>#REF!</v>
      </c>
      <c r="AO69" s="35" t="e">
        <f>TBL_CalcDarwin[[#This Row],[Lomitas - Barra A - 5.2 - Cerro]]+TBL_CalcDarwin[[#This Row],[Lomitas - Barra A - 5.2 - Medio]]+TBL_CalcDarwin[[#This Row],[Lomitas - Barra A - 5.2 - Mar]]</f>
        <v>#REF!</v>
      </c>
      <c r="AP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9" s="35" t="e">
        <f>TBL_CalcDarwin[[#This Row],[Expansión - Barra A - 5.2 - Cerro]]+TBL_CalcDarwin[[#This Row],[Expansión - Barra A - 5.2 - Medio]]+TBL_CalcDarwin[[#This Row],[Expansión - Barra A - 5.2 - Mar]]</f>
        <v>#REF!</v>
      </c>
      <c r="AT69" s="35" t="e">
        <f>TBL_CalcDarwin[[#This Row],[Expansión - Barra B - 5.2 - Cerro]]</f>
        <v>#REF!</v>
      </c>
      <c r="AU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9" s="29" t="e">
        <f>TBL_CalcDarwin[[#This Row],[Expansión - Barra B - 5.2 - Cerro]]*TBL_CalcDarwin[[#This Row],[AEG 5.2 MW Cerro]]</f>
        <v>#REF!</v>
      </c>
      <c r="AZ69" s="18"/>
      <c r="BA69" s="18"/>
      <c r="BB69" s="18"/>
      <c r="BC69" s="18"/>
      <c r="BD69" s="18"/>
      <c r="BE69" s="18"/>
      <c r="BF69" s="18"/>
    </row>
    <row r="70" spans="2:58" ht="12" x14ac:dyDescent="0.3">
      <c r="B70" s="51" t="e">
        <f t="shared" ref="B70:B133" si="6">B69+TIME(1,0,0)</f>
        <v>#REF!</v>
      </c>
      <c r="C70" s="17" t="e">
        <f t="shared" si="5"/>
        <v>#REF!</v>
      </c>
      <c r="D70" s="34" t="e">
        <f>TBL_CalcDarwin[[#This Row],[Darwin PLOM
MW]]+TBL_CalcDarwin[[#This Row],[Darwin PLOME
MW]]</f>
        <v>#REF!</v>
      </c>
      <c r="E70" s="34" t="e">
        <f>TBL_CalcDarwin[[#This Row],[PLOM MW TOTAL BARRA A]]+TBL_CalcDarwin[[#This Row],[PLOM MW TOTAL BARRA B]]</f>
        <v>#REF!</v>
      </c>
      <c r="F70" s="34" t="e">
        <f>TBL_CalcDarwin[[#This Row],[PLOME MW TOTAL BARRA A]]+TBL_CalcDarwin[[#This Row],[PLOME MW TOTAL BARRA B]]</f>
        <v>#REF!</v>
      </c>
      <c r="G70" s="46" t="e">
        <f>#REF!</f>
        <v>#REF!</v>
      </c>
      <c r="H70" s="46" t="e">
        <f>#REF!</f>
        <v>#REF!</v>
      </c>
      <c r="I70" s="47" t="e">
        <f>#REF!</f>
        <v>#REF!</v>
      </c>
      <c r="J70" s="45" t="e">
        <f>CEILING(#REF!*TBL_CalcDarwin[[#This Row],[Darwin Gusts
m/s]],0.5)</f>
        <v>#REF!</v>
      </c>
      <c r="K70" s="45" t="e">
        <f>CEILING(#REF!*TBL_CalcDarwin[[#This Row],[Darwin Gusts
m/s]],0.5)</f>
        <v>#REF!</v>
      </c>
      <c r="L70" s="45" t="e">
        <f>CEILING(TBL_CalcDarwin[[#This Row],[Darwin Gusts
m/s]],0.5)</f>
        <v>#REF!</v>
      </c>
      <c r="M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0" s="39" t="e">
        <f>INDEX(Curva_Temp[Temp],MATCH(TBL_CalcDarwin[[#This Row],[Darwin Temp.
°C]],Curva_Temp[Temp]))</f>
        <v>#REF!</v>
      </c>
      <c r="R70" s="39" t="e">
        <f>INDEX(Curva_Temp[Warranted Power Curve for 
1.194Kg/m3 air density '[kW']
SG 5.0-145 (AM+1, 5.2MW) AT 
90M],MATCH(TBL_CalcDarwin[[#This Row],[Darwin Temp.
°C]],Curva_Temp[Temp]))</f>
        <v>#REF!</v>
      </c>
      <c r="S70" s="39" t="e" cm="1">
        <f t="array" ref="S70">INDEX(Curva_Temp[Temp],MATCH(TBL_CalcDarwin[[#This Row],[Darwin Temp.
°C]],Curva_Temp[Temp])+1)</f>
        <v>#REF!</v>
      </c>
      <c r="T70" s="39" t="e" cm="1">
        <f t="array" ref="T70">INDEX(Curva_Temp[Warranted Power Curve for 
1.194Kg/m3 air density '[kW']
SG 5.0-145 (AM+1, 5.2MW) AT 
90M],MATCH(TBL_CalcDarwin[[#This Row],[Darwin Temp.
°C]],Curva_Temp[Temp])+1)</f>
        <v>#REF!</v>
      </c>
      <c r="U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0" s="39" t="e">
        <f>INDEX(Curva_Temp[Temp],MATCH(TBL_CalcDarwin[[#This Row],[Darwin Temp.
°C]],Curva_Temp[Temp]))</f>
        <v>#REF!</v>
      </c>
      <c r="Z70" s="39" t="e">
        <f>INDEX(Curva_Temp[Warranted Power Curve for 
1.194Kg/m3 air density '[kW']
SG 5.0-145 (AM 0, 5.0MW) AT 
90M],MATCH(TBL_CalcDarwin[[#This Row],[Darwin Temp.
°C]],Curva_Temp[Temp]))</f>
        <v>#REF!</v>
      </c>
      <c r="AA70" s="39" t="e" cm="1">
        <f t="array" ref="AA70">INDEX(Curva_Temp[Temp],MATCH(TBL_CalcDarwin[[#This Row],[Darwin Temp.
°C]],Curva_Temp[Temp])+1)</f>
        <v>#REF!</v>
      </c>
      <c r="AB70" s="39" t="e" cm="1">
        <f t="array" ref="AB70">INDEX(Curva_Temp[Warranted Power Curve for 
1.194Kg/m3 air density '[kW']
SG 5.0-145 (AM 0, 5.0MW) AT 
90M],MATCH(TBL_CalcDarwin[[#This Row],[Darwin Temp.
°C]],Curva_Temp[Temp])+1)</f>
        <v>#REF!</v>
      </c>
      <c r="AC70" s="43" t="e">
        <f>HLOOKUP(TBL_CalcDarwin[[#This Row],[Fecha]],#REF!,2,FALSE)</f>
        <v>#REF!</v>
      </c>
      <c r="AD70" s="43" t="e">
        <f>HLOOKUP(TBL_CalcDarwin[[#This Row],[Fecha]],#REF!,3,FALSE)</f>
        <v>#REF!</v>
      </c>
      <c r="AE70" s="43" t="e">
        <f>HLOOKUP(TBL_CalcDarwin[[#This Row],[Fecha]],#REF!,4,FALSE)</f>
        <v>#REF!</v>
      </c>
      <c r="AF70" s="43" t="e">
        <f>HLOOKUP(TBL_CalcDarwin[[#This Row],[Fecha]],#REF!,5,FALSE)</f>
        <v>#REF!</v>
      </c>
      <c r="AG70" s="43" t="e">
        <f>HLOOKUP(TBL_CalcDarwin[[#This Row],[Fecha]],#REF!,6,FALSE)</f>
        <v>#REF!</v>
      </c>
      <c r="AH70" s="43" t="e">
        <f>HLOOKUP(TBL_CalcDarwin[[#This Row],[Fecha]],#REF!,7,FALSE)</f>
        <v>#REF!</v>
      </c>
      <c r="AI70" s="44" t="e">
        <f>HLOOKUP(TBL_CalcDarwin[[#This Row],[Fecha]],#REF!,8,FALSE)</f>
        <v>#REF!</v>
      </c>
      <c r="AJ70" s="44" t="e">
        <f>HLOOKUP(TBL_CalcDarwin[[#This Row],[Fecha]],#REF!,9,FALSE)</f>
        <v>#REF!</v>
      </c>
      <c r="AK70" s="44" t="e">
        <f>HLOOKUP(TBL_CalcDarwin[[#This Row],[Fecha]],#REF!,10,FALSE)</f>
        <v>#REF!</v>
      </c>
      <c r="AL70" s="44" t="e">
        <f>HLOOKUP(TBL_CalcDarwin[[#This Row],[Fecha]],#REF!,11,FALSE)</f>
        <v>#REF!</v>
      </c>
      <c r="AM70" s="44" t="e">
        <f>HLOOKUP(TBL_CalcDarwin[[#This Row],[Fecha]],#REF!,12,FALSE)</f>
        <v>#REF!</v>
      </c>
      <c r="AN70" s="44" t="e">
        <f>HLOOKUP(TBL_CalcDarwin[[#This Row],[Fecha]],#REF!,13,FALSE)</f>
        <v>#REF!</v>
      </c>
      <c r="AO70" s="35" t="e">
        <f>TBL_CalcDarwin[[#This Row],[Lomitas - Barra A - 5.2 - Cerro]]+TBL_CalcDarwin[[#This Row],[Lomitas - Barra A - 5.2 - Medio]]+TBL_CalcDarwin[[#This Row],[Lomitas - Barra A - 5.2 - Mar]]</f>
        <v>#REF!</v>
      </c>
      <c r="AP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0" s="35" t="e">
        <f>TBL_CalcDarwin[[#This Row],[Expansión - Barra A - 5.2 - Cerro]]+TBL_CalcDarwin[[#This Row],[Expansión - Barra A - 5.2 - Medio]]+TBL_CalcDarwin[[#This Row],[Expansión - Barra A - 5.2 - Mar]]</f>
        <v>#REF!</v>
      </c>
      <c r="AT70" s="35" t="e">
        <f>TBL_CalcDarwin[[#This Row],[Expansión - Barra B - 5.2 - Cerro]]</f>
        <v>#REF!</v>
      </c>
      <c r="AU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0" s="29" t="e">
        <f>TBL_CalcDarwin[[#This Row],[Expansión - Barra B - 5.2 - Cerro]]*TBL_CalcDarwin[[#This Row],[AEG 5.2 MW Cerro]]</f>
        <v>#REF!</v>
      </c>
      <c r="AZ70" s="18"/>
      <c r="BA70" s="18"/>
      <c r="BB70" s="18"/>
      <c r="BC70" s="18"/>
      <c r="BD70" s="18"/>
      <c r="BE70" s="18"/>
      <c r="BF70" s="18"/>
    </row>
    <row r="71" spans="2:58" ht="12" x14ac:dyDescent="0.3">
      <c r="B71" s="51" t="e">
        <f t="shared" si="6"/>
        <v>#REF!</v>
      </c>
      <c r="C71" s="17" t="e">
        <f>C70+TIME(1,0,0)</f>
        <v>#REF!</v>
      </c>
      <c r="D71" s="34" t="e">
        <f>TBL_CalcDarwin[[#This Row],[Darwin PLOM
MW]]+TBL_CalcDarwin[[#This Row],[Darwin PLOME
MW]]</f>
        <v>#REF!</v>
      </c>
      <c r="E71" s="34" t="e">
        <f>TBL_CalcDarwin[[#This Row],[PLOM MW TOTAL BARRA A]]+TBL_CalcDarwin[[#This Row],[PLOM MW TOTAL BARRA B]]</f>
        <v>#REF!</v>
      </c>
      <c r="F71" s="34" t="e">
        <f>TBL_CalcDarwin[[#This Row],[PLOME MW TOTAL BARRA A]]+TBL_CalcDarwin[[#This Row],[PLOME MW TOTAL BARRA B]]</f>
        <v>#REF!</v>
      </c>
      <c r="G71" s="46" t="e">
        <f>#REF!</f>
        <v>#REF!</v>
      </c>
      <c r="H71" s="46" t="e">
        <f>#REF!</f>
        <v>#REF!</v>
      </c>
      <c r="I71" s="47" t="e">
        <f>#REF!</f>
        <v>#REF!</v>
      </c>
      <c r="J71" s="45" t="e">
        <f>CEILING(#REF!*TBL_CalcDarwin[[#This Row],[Darwin Gusts
m/s]],0.5)</f>
        <v>#REF!</v>
      </c>
      <c r="K71" s="45" t="e">
        <f>CEILING(#REF!*TBL_CalcDarwin[[#This Row],[Darwin Gusts
m/s]],0.5)</f>
        <v>#REF!</v>
      </c>
      <c r="L71" s="45" t="e">
        <f>CEILING(TBL_CalcDarwin[[#This Row],[Darwin Gusts
m/s]],0.5)</f>
        <v>#REF!</v>
      </c>
      <c r="M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1" s="39" t="e">
        <f>INDEX(Curva_Temp[Temp],MATCH(TBL_CalcDarwin[[#This Row],[Darwin Temp.
°C]],Curva_Temp[Temp]))</f>
        <v>#REF!</v>
      </c>
      <c r="R71" s="39" t="e">
        <f>INDEX(Curva_Temp[Warranted Power Curve for 
1.194Kg/m3 air density '[kW']
SG 5.0-145 (AM+1, 5.2MW) AT 
90M],MATCH(TBL_CalcDarwin[[#This Row],[Darwin Temp.
°C]],Curva_Temp[Temp]))</f>
        <v>#REF!</v>
      </c>
      <c r="S71" s="39" t="e" cm="1">
        <f t="array" ref="S71">INDEX(Curva_Temp[Temp],MATCH(TBL_CalcDarwin[[#This Row],[Darwin Temp.
°C]],Curva_Temp[Temp])+1)</f>
        <v>#REF!</v>
      </c>
      <c r="T71" s="39" t="e" cm="1">
        <f t="array" ref="T71">INDEX(Curva_Temp[Warranted Power Curve for 
1.194Kg/m3 air density '[kW']
SG 5.0-145 (AM+1, 5.2MW) AT 
90M],MATCH(TBL_CalcDarwin[[#This Row],[Darwin Temp.
°C]],Curva_Temp[Temp])+1)</f>
        <v>#REF!</v>
      </c>
      <c r="U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1" s="39" t="e">
        <f>INDEX(Curva_Temp[Temp],MATCH(TBL_CalcDarwin[[#This Row],[Darwin Temp.
°C]],Curva_Temp[Temp]))</f>
        <v>#REF!</v>
      </c>
      <c r="Z71" s="39" t="e">
        <f>INDEX(Curva_Temp[Warranted Power Curve for 
1.194Kg/m3 air density '[kW']
SG 5.0-145 (AM 0, 5.0MW) AT 
90M],MATCH(TBL_CalcDarwin[[#This Row],[Darwin Temp.
°C]],Curva_Temp[Temp]))</f>
        <v>#REF!</v>
      </c>
      <c r="AA71" s="39" t="e" cm="1">
        <f t="array" ref="AA71">INDEX(Curva_Temp[Temp],MATCH(TBL_CalcDarwin[[#This Row],[Darwin Temp.
°C]],Curva_Temp[Temp])+1)</f>
        <v>#REF!</v>
      </c>
      <c r="AB71" s="39" t="e" cm="1">
        <f t="array" ref="AB71">INDEX(Curva_Temp[Warranted Power Curve for 
1.194Kg/m3 air density '[kW']
SG 5.0-145 (AM 0, 5.0MW) AT 
90M],MATCH(TBL_CalcDarwin[[#This Row],[Darwin Temp.
°C]],Curva_Temp[Temp])+1)</f>
        <v>#REF!</v>
      </c>
      <c r="AC71" s="43" t="e">
        <f>HLOOKUP(TBL_CalcDarwin[[#This Row],[Fecha]],#REF!,2,FALSE)</f>
        <v>#REF!</v>
      </c>
      <c r="AD71" s="43" t="e">
        <f>HLOOKUP(TBL_CalcDarwin[[#This Row],[Fecha]],#REF!,3,FALSE)</f>
        <v>#REF!</v>
      </c>
      <c r="AE71" s="43" t="e">
        <f>HLOOKUP(TBL_CalcDarwin[[#This Row],[Fecha]],#REF!,4,FALSE)</f>
        <v>#REF!</v>
      </c>
      <c r="AF71" s="43" t="e">
        <f>HLOOKUP(TBL_CalcDarwin[[#This Row],[Fecha]],#REF!,5,FALSE)</f>
        <v>#REF!</v>
      </c>
      <c r="AG71" s="43" t="e">
        <f>HLOOKUP(TBL_CalcDarwin[[#This Row],[Fecha]],#REF!,6,FALSE)</f>
        <v>#REF!</v>
      </c>
      <c r="AH71" s="43" t="e">
        <f>HLOOKUP(TBL_CalcDarwin[[#This Row],[Fecha]],#REF!,7,FALSE)</f>
        <v>#REF!</v>
      </c>
      <c r="AI71" s="44" t="e">
        <f>HLOOKUP(TBL_CalcDarwin[[#This Row],[Fecha]],#REF!,8,FALSE)</f>
        <v>#REF!</v>
      </c>
      <c r="AJ71" s="44" t="e">
        <f>HLOOKUP(TBL_CalcDarwin[[#This Row],[Fecha]],#REF!,9,FALSE)</f>
        <v>#REF!</v>
      </c>
      <c r="AK71" s="44" t="e">
        <f>HLOOKUP(TBL_CalcDarwin[[#This Row],[Fecha]],#REF!,10,FALSE)</f>
        <v>#REF!</v>
      </c>
      <c r="AL71" s="44" t="e">
        <f>HLOOKUP(TBL_CalcDarwin[[#This Row],[Fecha]],#REF!,11,FALSE)</f>
        <v>#REF!</v>
      </c>
      <c r="AM71" s="44" t="e">
        <f>HLOOKUP(TBL_CalcDarwin[[#This Row],[Fecha]],#REF!,12,FALSE)</f>
        <v>#REF!</v>
      </c>
      <c r="AN71" s="44" t="e">
        <f>HLOOKUP(TBL_CalcDarwin[[#This Row],[Fecha]],#REF!,13,FALSE)</f>
        <v>#REF!</v>
      </c>
      <c r="AO71" s="35" t="e">
        <f>TBL_CalcDarwin[[#This Row],[Lomitas - Barra A - 5.2 - Cerro]]+TBL_CalcDarwin[[#This Row],[Lomitas - Barra A - 5.2 - Medio]]+TBL_CalcDarwin[[#This Row],[Lomitas - Barra A - 5.2 - Mar]]</f>
        <v>#REF!</v>
      </c>
      <c r="AP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1" s="35" t="e">
        <f>TBL_CalcDarwin[[#This Row],[Expansión - Barra A - 5.2 - Cerro]]+TBL_CalcDarwin[[#This Row],[Expansión - Barra A - 5.2 - Medio]]+TBL_CalcDarwin[[#This Row],[Expansión - Barra A - 5.2 - Mar]]</f>
        <v>#REF!</v>
      </c>
      <c r="AT71" s="35" t="e">
        <f>TBL_CalcDarwin[[#This Row],[Expansión - Barra B - 5.2 - Cerro]]</f>
        <v>#REF!</v>
      </c>
      <c r="AU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1" s="29" t="e">
        <f>TBL_CalcDarwin[[#This Row],[Expansión - Barra B - 5.2 - Cerro]]*TBL_CalcDarwin[[#This Row],[AEG 5.2 MW Cerro]]</f>
        <v>#REF!</v>
      </c>
      <c r="AZ71" s="18"/>
      <c r="BA71" s="18"/>
      <c r="BB71" s="18"/>
      <c r="BC71" s="18"/>
      <c r="BD71" s="18"/>
      <c r="BE71" s="18"/>
      <c r="BF71" s="18"/>
    </row>
    <row r="72" spans="2:58" ht="12" x14ac:dyDescent="0.3">
      <c r="B72" s="51" t="e">
        <f t="shared" si="6"/>
        <v>#REF!</v>
      </c>
      <c r="C72" s="17" t="e">
        <f t="shared" ref="C72:C76" si="7">C71+TIME(1,0,0)</f>
        <v>#REF!</v>
      </c>
      <c r="D72" s="34" t="e">
        <f>TBL_CalcDarwin[[#This Row],[Darwin PLOM
MW]]+TBL_CalcDarwin[[#This Row],[Darwin PLOME
MW]]</f>
        <v>#REF!</v>
      </c>
      <c r="E72" s="34" t="e">
        <f>TBL_CalcDarwin[[#This Row],[PLOM MW TOTAL BARRA A]]+TBL_CalcDarwin[[#This Row],[PLOM MW TOTAL BARRA B]]</f>
        <v>#REF!</v>
      </c>
      <c r="F72" s="34" t="e">
        <f>TBL_CalcDarwin[[#This Row],[PLOME MW TOTAL BARRA A]]+TBL_CalcDarwin[[#This Row],[PLOME MW TOTAL BARRA B]]</f>
        <v>#REF!</v>
      </c>
      <c r="G72" s="46" t="e">
        <f>#REF!</f>
        <v>#REF!</v>
      </c>
      <c r="H72" s="46" t="e">
        <f>#REF!</f>
        <v>#REF!</v>
      </c>
      <c r="I72" s="47" t="e">
        <f>#REF!</f>
        <v>#REF!</v>
      </c>
      <c r="J72" s="45" t="e">
        <f>CEILING(#REF!*TBL_CalcDarwin[[#This Row],[Darwin Gusts
m/s]],0.5)</f>
        <v>#REF!</v>
      </c>
      <c r="K72" s="45" t="e">
        <f>CEILING(#REF!*TBL_CalcDarwin[[#This Row],[Darwin Gusts
m/s]],0.5)</f>
        <v>#REF!</v>
      </c>
      <c r="L72" s="45" t="e">
        <f>CEILING(TBL_CalcDarwin[[#This Row],[Darwin Gusts
m/s]],0.5)</f>
        <v>#REF!</v>
      </c>
      <c r="M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2" s="39" t="e">
        <f>INDEX(Curva_Temp[Temp],MATCH(TBL_CalcDarwin[[#This Row],[Darwin Temp.
°C]],Curva_Temp[Temp]))</f>
        <v>#REF!</v>
      </c>
      <c r="R72" s="39" t="e">
        <f>INDEX(Curva_Temp[Warranted Power Curve for 
1.194Kg/m3 air density '[kW']
SG 5.0-145 (AM+1, 5.2MW) AT 
90M],MATCH(TBL_CalcDarwin[[#This Row],[Darwin Temp.
°C]],Curva_Temp[Temp]))</f>
        <v>#REF!</v>
      </c>
      <c r="S72" s="39" t="e" cm="1">
        <f t="array" ref="S72">INDEX(Curva_Temp[Temp],MATCH(TBL_CalcDarwin[[#This Row],[Darwin Temp.
°C]],Curva_Temp[Temp])+1)</f>
        <v>#REF!</v>
      </c>
      <c r="T72" s="39" t="e" cm="1">
        <f t="array" ref="T72">INDEX(Curva_Temp[Warranted Power Curve for 
1.194Kg/m3 air density '[kW']
SG 5.0-145 (AM+1, 5.2MW) AT 
90M],MATCH(TBL_CalcDarwin[[#This Row],[Darwin Temp.
°C]],Curva_Temp[Temp])+1)</f>
        <v>#REF!</v>
      </c>
      <c r="U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2" s="39" t="e">
        <f>INDEX(Curva_Temp[Temp],MATCH(TBL_CalcDarwin[[#This Row],[Darwin Temp.
°C]],Curva_Temp[Temp]))</f>
        <v>#REF!</v>
      </c>
      <c r="Z72" s="39" t="e">
        <f>INDEX(Curva_Temp[Warranted Power Curve for 
1.194Kg/m3 air density '[kW']
SG 5.0-145 (AM 0, 5.0MW) AT 
90M],MATCH(TBL_CalcDarwin[[#This Row],[Darwin Temp.
°C]],Curva_Temp[Temp]))</f>
        <v>#REF!</v>
      </c>
      <c r="AA72" s="39" t="e" cm="1">
        <f t="array" ref="AA72">INDEX(Curva_Temp[Temp],MATCH(TBL_CalcDarwin[[#This Row],[Darwin Temp.
°C]],Curva_Temp[Temp])+1)</f>
        <v>#REF!</v>
      </c>
      <c r="AB72" s="39" t="e" cm="1">
        <f t="array" ref="AB72">INDEX(Curva_Temp[Warranted Power Curve for 
1.194Kg/m3 air density '[kW']
SG 5.0-145 (AM 0, 5.0MW) AT 
90M],MATCH(TBL_CalcDarwin[[#This Row],[Darwin Temp.
°C]],Curva_Temp[Temp])+1)</f>
        <v>#REF!</v>
      </c>
      <c r="AC72" s="43" t="e">
        <f>HLOOKUP(TBL_CalcDarwin[[#This Row],[Fecha]],#REF!,2,FALSE)</f>
        <v>#REF!</v>
      </c>
      <c r="AD72" s="43" t="e">
        <f>HLOOKUP(TBL_CalcDarwin[[#This Row],[Fecha]],#REF!,3,FALSE)</f>
        <v>#REF!</v>
      </c>
      <c r="AE72" s="43" t="e">
        <f>HLOOKUP(TBL_CalcDarwin[[#This Row],[Fecha]],#REF!,4,FALSE)</f>
        <v>#REF!</v>
      </c>
      <c r="AF72" s="43" t="e">
        <f>HLOOKUP(TBL_CalcDarwin[[#This Row],[Fecha]],#REF!,5,FALSE)</f>
        <v>#REF!</v>
      </c>
      <c r="AG72" s="43" t="e">
        <f>HLOOKUP(TBL_CalcDarwin[[#This Row],[Fecha]],#REF!,6,FALSE)</f>
        <v>#REF!</v>
      </c>
      <c r="AH72" s="43" t="e">
        <f>HLOOKUP(TBL_CalcDarwin[[#This Row],[Fecha]],#REF!,7,FALSE)</f>
        <v>#REF!</v>
      </c>
      <c r="AI72" s="44" t="e">
        <f>HLOOKUP(TBL_CalcDarwin[[#This Row],[Fecha]],#REF!,8,FALSE)</f>
        <v>#REF!</v>
      </c>
      <c r="AJ72" s="44" t="e">
        <f>HLOOKUP(TBL_CalcDarwin[[#This Row],[Fecha]],#REF!,9,FALSE)</f>
        <v>#REF!</v>
      </c>
      <c r="AK72" s="44" t="e">
        <f>HLOOKUP(TBL_CalcDarwin[[#This Row],[Fecha]],#REF!,10,FALSE)</f>
        <v>#REF!</v>
      </c>
      <c r="AL72" s="44" t="e">
        <f>HLOOKUP(TBL_CalcDarwin[[#This Row],[Fecha]],#REF!,11,FALSE)</f>
        <v>#REF!</v>
      </c>
      <c r="AM72" s="44" t="e">
        <f>HLOOKUP(TBL_CalcDarwin[[#This Row],[Fecha]],#REF!,12,FALSE)</f>
        <v>#REF!</v>
      </c>
      <c r="AN72" s="44" t="e">
        <f>HLOOKUP(TBL_CalcDarwin[[#This Row],[Fecha]],#REF!,13,FALSE)</f>
        <v>#REF!</v>
      </c>
      <c r="AO72" s="35" t="e">
        <f>TBL_CalcDarwin[[#This Row],[Lomitas - Barra A - 5.2 - Cerro]]+TBL_CalcDarwin[[#This Row],[Lomitas - Barra A - 5.2 - Medio]]+TBL_CalcDarwin[[#This Row],[Lomitas - Barra A - 5.2 - Mar]]</f>
        <v>#REF!</v>
      </c>
      <c r="AP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2" s="35" t="e">
        <f>TBL_CalcDarwin[[#This Row],[Expansión - Barra A - 5.2 - Cerro]]+TBL_CalcDarwin[[#This Row],[Expansión - Barra A - 5.2 - Medio]]+TBL_CalcDarwin[[#This Row],[Expansión - Barra A - 5.2 - Mar]]</f>
        <v>#REF!</v>
      </c>
      <c r="AT72" s="35" t="e">
        <f>TBL_CalcDarwin[[#This Row],[Expansión - Barra B - 5.2 - Cerro]]</f>
        <v>#REF!</v>
      </c>
      <c r="AU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2" s="29" t="e">
        <f>TBL_CalcDarwin[[#This Row],[Expansión - Barra B - 5.2 - Cerro]]*TBL_CalcDarwin[[#This Row],[AEG 5.2 MW Cerro]]</f>
        <v>#REF!</v>
      </c>
      <c r="AZ72" s="18"/>
      <c r="BA72" s="18"/>
      <c r="BB72" s="18"/>
      <c r="BC72" s="18"/>
      <c r="BD72" s="18"/>
      <c r="BE72" s="18"/>
      <c r="BF72" s="18"/>
    </row>
    <row r="73" spans="2:58" ht="12" x14ac:dyDescent="0.3">
      <c r="B73" s="51" t="e">
        <f t="shared" si="6"/>
        <v>#REF!</v>
      </c>
      <c r="C73" s="17" t="e">
        <f t="shared" si="7"/>
        <v>#REF!</v>
      </c>
      <c r="D73" s="34" t="e">
        <f>TBL_CalcDarwin[[#This Row],[Darwin PLOM
MW]]+TBL_CalcDarwin[[#This Row],[Darwin PLOME
MW]]</f>
        <v>#REF!</v>
      </c>
      <c r="E73" s="34" t="e">
        <f>TBL_CalcDarwin[[#This Row],[PLOM MW TOTAL BARRA A]]+TBL_CalcDarwin[[#This Row],[PLOM MW TOTAL BARRA B]]</f>
        <v>#REF!</v>
      </c>
      <c r="F73" s="34" t="e">
        <f>TBL_CalcDarwin[[#This Row],[PLOME MW TOTAL BARRA A]]+TBL_CalcDarwin[[#This Row],[PLOME MW TOTAL BARRA B]]</f>
        <v>#REF!</v>
      </c>
      <c r="G73" s="46" t="e">
        <f>#REF!</f>
        <v>#REF!</v>
      </c>
      <c r="H73" s="46" t="e">
        <f>#REF!</f>
        <v>#REF!</v>
      </c>
      <c r="I73" s="47" t="e">
        <f>#REF!</f>
        <v>#REF!</v>
      </c>
      <c r="J73" s="45" t="e">
        <f>CEILING(#REF!*TBL_CalcDarwin[[#This Row],[Darwin Gusts
m/s]],0.5)</f>
        <v>#REF!</v>
      </c>
      <c r="K73" s="45" t="e">
        <f>CEILING(#REF!*TBL_CalcDarwin[[#This Row],[Darwin Gusts
m/s]],0.5)</f>
        <v>#REF!</v>
      </c>
      <c r="L73" s="45" t="e">
        <f>CEILING(TBL_CalcDarwin[[#This Row],[Darwin Gusts
m/s]],0.5)</f>
        <v>#REF!</v>
      </c>
      <c r="M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3" s="39" t="e">
        <f>INDEX(Curva_Temp[Temp],MATCH(TBL_CalcDarwin[[#This Row],[Darwin Temp.
°C]],Curva_Temp[Temp]))</f>
        <v>#REF!</v>
      </c>
      <c r="R73" s="39" t="e">
        <f>INDEX(Curva_Temp[Warranted Power Curve for 
1.194Kg/m3 air density '[kW']
SG 5.0-145 (AM+1, 5.2MW) AT 
90M],MATCH(TBL_CalcDarwin[[#This Row],[Darwin Temp.
°C]],Curva_Temp[Temp]))</f>
        <v>#REF!</v>
      </c>
      <c r="S73" s="39" t="e" cm="1">
        <f t="array" ref="S73">INDEX(Curva_Temp[Temp],MATCH(TBL_CalcDarwin[[#This Row],[Darwin Temp.
°C]],Curva_Temp[Temp])+1)</f>
        <v>#REF!</v>
      </c>
      <c r="T73" s="39" t="e" cm="1">
        <f t="array" ref="T73">INDEX(Curva_Temp[Warranted Power Curve for 
1.194Kg/m3 air density '[kW']
SG 5.0-145 (AM+1, 5.2MW) AT 
90M],MATCH(TBL_CalcDarwin[[#This Row],[Darwin Temp.
°C]],Curva_Temp[Temp])+1)</f>
        <v>#REF!</v>
      </c>
      <c r="U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3" s="39" t="e">
        <f>INDEX(Curva_Temp[Temp],MATCH(TBL_CalcDarwin[[#This Row],[Darwin Temp.
°C]],Curva_Temp[Temp]))</f>
        <v>#REF!</v>
      </c>
      <c r="Z73" s="39" t="e">
        <f>INDEX(Curva_Temp[Warranted Power Curve for 
1.194Kg/m3 air density '[kW']
SG 5.0-145 (AM 0, 5.0MW) AT 
90M],MATCH(TBL_CalcDarwin[[#This Row],[Darwin Temp.
°C]],Curva_Temp[Temp]))</f>
        <v>#REF!</v>
      </c>
      <c r="AA73" s="39" t="e" cm="1">
        <f t="array" ref="AA73">INDEX(Curva_Temp[Temp],MATCH(TBL_CalcDarwin[[#This Row],[Darwin Temp.
°C]],Curva_Temp[Temp])+1)</f>
        <v>#REF!</v>
      </c>
      <c r="AB73" s="39" t="e" cm="1">
        <f t="array" ref="AB73">INDEX(Curva_Temp[Warranted Power Curve for 
1.194Kg/m3 air density '[kW']
SG 5.0-145 (AM 0, 5.0MW) AT 
90M],MATCH(TBL_CalcDarwin[[#This Row],[Darwin Temp.
°C]],Curva_Temp[Temp])+1)</f>
        <v>#REF!</v>
      </c>
      <c r="AC73" s="43" t="e">
        <f>HLOOKUP(TBL_CalcDarwin[[#This Row],[Fecha]],#REF!,2,FALSE)</f>
        <v>#REF!</v>
      </c>
      <c r="AD73" s="43" t="e">
        <f>HLOOKUP(TBL_CalcDarwin[[#This Row],[Fecha]],#REF!,3,FALSE)</f>
        <v>#REF!</v>
      </c>
      <c r="AE73" s="43" t="e">
        <f>HLOOKUP(TBL_CalcDarwin[[#This Row],[Fecha]],#REF!,4,FALSE)</f>
        <v>#REF!</v>
      </c>
      <c r="AF73" s="43" t="e">
        <f>HLOOKUP(TBL_CalcDarwin[[#This Row],[Fecha]],#REF!,5,FALSE)</f>
        <v>#REF!</v>
      </c>
      <c r="AG73" s="43" t="e">
        <f>HLOOKUP(TBL_CalcDarwin[[#This Row],[Fecha]],#REF!,6,FALSE)</f>
        <v>#REF!</v>
      </c>
      <c r="AH73" s="43" t="e">
        <f>HLOOKUP(TBL_CalcDarwin[[#This Row],[Fecha]],#REF!,7,FALSE)</f>
        <v>#REF!</v>
      </c>
      <c r="AI73" s="44" t="e">
        <f>HLOOKUP(TBL_CalcDarwin[[#This Row],[Fecha]],#REF!,8,FALSE)</f>
        <v>#REF!</v>
      </c>
      <c r="AJ73" s="44" t="e">
        <f>HLOOKUP(TBL_CalcDarwin[[#This Row],[Fecha]],#REF!,9,FALSE)</f>
        <v>#REF!</v>
      </c>
      <c r="AK73" s="44" t="e">
        <f>HLOOKUP(TBL_CalcDarwin[[#This Row],[Fecha]],#REF!,10,FALSE)</f>
        <v>#REF!</v>
      </c>
      <c r="AL73" s="44" t="e">
        <f>HLOOKUP(TBL_CalcDarwin[[#This Row],[Fecha]],#REF!,11,FALSE)</f>
        <v>#REF!</v>
      </c>
      <c r="AM73" s="44" t="e">
        <f>HLOOKUP(TBL_CalcDarwin[[#This Row],[Fecha]],#REF!,12,FALSE)</f>
        <v>#REF!</v>
      </c>
      <c r="AN73" s="44" t="e">
        <f>HLOOKUP(TBL_CalcDarwin[[#This Row],[Fecha]],#REF!,13,FALSE)</f>
        <v>#REF!</v>
      </c>
      <c r="AO73" s="35" t="e">
        <f>TBL_CalcDarwin[[#This Row],[Lomitas - Barra A - 5.2 - Cerro]]+TBL_CalcDarwin[[#This Row],[Lomitas - Barra A - 5.2 - Medio]]+TBL_CalcDarwin[[#This Row],[Lomitas - Barra A - 5.2 - Mar]]</f>
        <v>#REF!</v>
      </c>
      <c r="AP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3" s="35" t="e">
        <f>TBL_CalcDarwin[[#This Row],[Expansión - Barra A - 5.2 - Cerro]]+TBL_CalcDarwin[[#This Row],[Expansión - Barra A - 5.2 - Medio]]+TBL_CalcDarwin[[#This Row],[Expansión - Barra A - 5.2 - Mar]]</f>
        <v>#REF!</v>
      </c>
      <c r="AT73" s="35" t="e">
        <f>TBL_CalcDarwin[[#This Row],[Expansión - Barra B - 5.2 - Cerro]]</f>
        <v>#REF!</v>
      </c>
      <c r="AU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3" s="29" t="e">
        <f>TBL_CalcDarwin[[#This Row],[Expansión - Barra B - 5.2 - Cerro]]*TBL_CalcDarwin[[#This Row],[AEG 5.2 MW Cerro]]</f>
        <v>#REF!</v>
      </c>
      <c r="AZ73" s="18"/>
      <c r="BA73" s="18"/>
      <c r="BB73" s="18"/>
      <c r="BC73" s="18"/>
      <c r="BD73" s="18"/>
      <c r="BE73" s="18"/>
      <c r="BF73" s="18"/>
    </row>
    <row r="74" spans="2:58" ht="12" x14ac:dyDescent="0.3">
      <c r="B74" s="51" t="e">
        <f t="shared" si="6"/>
        <v>#REF!</v>
      </c>
      <c r="C74" s="17" t="e">
        <f t="shared" si="7"/>
        <v>#REF!</v>
      </c>
      <c r="D74" s="34" t="e">
        <f>TBL_CalcDarwin[[#This Row],[Darwin PLOM
MW]]+TBL_CalcDarwin[[#This Row],[Darwin PLOME
MW]]</f>
        <v>#REF!</v>
      </c>
      <c r="E74" s="34" t="e">
        <f>TBL_CalcDarwin[[#This Row],[PLOM MW TOTAL BARRA A]]+TBL_CalcDarwin[[#This Row],[PLOM MW TOTAL BARRA B]]</f>
        <v>#REF!</v>
      </c>
      <c r="F74" s="34" t="e">
        <f>TBL_CalcDarwin[[#This Row],[PLOME MW TOTAL BARRA A]]+TBL_CalcDarwin[[#This Row],[PLOME MW TOTAL BARRA B]]</f>
        <v>#REF!</v>
      </c>
      <c r="G74" s="46" t="e">
        <f>#REF!</f>
        <v>#REF!</v>
      </c>
      <c r="H74" s="46" t="e">
        <f>#REF!</f>
        <v>#REF!</v>
      </c>
      <c r="I74" s="47" t="e">
        <f>#REF!</f>
        <v>#REF!</v>
      </c>
      <c r="J74" s="45" t="e">
        <f>CEILING(#REF!*TBL_CalcDarwin[[#This Row],[Darwin Gusts
m/s]],0.5)</f>
        <v>#REF!</v>
      </c>
      <c r="K74" s="45" t="e">
        <f>CEILING(#REF!*TBL_CalcDarwin[[#This Row],[Darwin Gusts
m/s]],0.5)</f>
        <v>#REF!</v>
      </c>
      <c r="L74" s="45" t="e">
        <f>CEILING(TBL_CalcDarwin[[#This Row],[Darwin Gusts
m/s]],0.5)</f>
        <v>#REF!</v>
      </c>
      <c r="M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4" s="39" t="e">
        <f>INDEX(Curva_Temp[Temp],MATCH(TBL_CalcDarwin[[#This Row],[Darwin Temp.
°C]],Curva_Temp[Temp]))</f>
        <v>#REF!</v>
      </c>
      <c r="R74" s="39" t="e">
        <f>INDEX(Curva_Temp[Warranted Power Curve for 
1.194Kg/m3 air density '[kW']
SG 5.0-145 (AM+1, 5.2MW) AT 
90M],MATCH(TBL_CalcDarwin[[#This Row],[Darwin Temp.
°C]],Curva_Temp[Temp]))</f>
        <v>#REF!</v>
      </c>
      <c r="S74" s="39" t="e" cm="1">
        <f t="array" ref="S74">INDEX(Curva_Temp[Temp],MATCH(TBL_CalcDarwin[[#This Row],[Darwin Temp.
°C]],Curva_Temp[Temp])+1)</f>
        <v>#REF!</v>
      </c>
      <c r="T74" s="39" t="e" cm="1">
        <f t="array" ref="T74">INDEX(Curva_Temp[Warranted Power Curve for 
1.194Kg/m3 air density '[kW']
SG 5.0-145 (AM+1, 5.2MW) AT 
90M],MATCH(TBL_CalcDarwin[[#This Row],[Darwin Temp.
°C]],Curva_Temp[Temp])+1)</f>
        <v>#REF!</v>
      </c>
      <c r="U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4" s="39" t="e">
        <f>INDEX(Curva_Temp[Temp],MATCH(TBL_CalcDarwin[[#This Row],[Darwin Temp.
°C]],Curva_Temp[Temp]))</f>
        <v>#REF!</v>
      </c>
      <c r="Z74" s="39" t="e">
        <f>INDEX(Curva_Temp[Warranted Power Curve for 
1.194Kg/m3 air density '[kW']
SG 5.0-145 (AM 0, 5.0MW) AT 
90M],MATCH(TBL_CalcDarwin[[#This Row],[Darwin Temp.
°C]],Curva_Temp[Temp]))</f>
        <v>#REF!</v>
      </c>
      <c r="AA74" s="39" t="e" cm="1">
        <f t="array" ref="AA74">INDEX(Curva_Temp[Temp],MATCH(TBL_CalcDarwin[[#This Row],[Darwin Temp.
°C]],Curva_Temp[Temp])+1)</f>
        <v>#REF!</v>
      </c>
      <c r="AB74" s="39" t="e" cm="1">
        <f t="array" ref="AB74">INDEX(Curva_Temp[Warranted Power Curve for 
1.194Kg/m3 air density '[kW']
SG 5.0-145 (AM 0, 5.0MW) AT 
90M],MATCH(TBL_CalcDarwin[[#This Row],[Darwin Temp.
°C]],Curva_Temp[Temp])+1)</f>
        <v>#REF!</v>
      </c>
      <c r="AC74" s="43" t="e">
        <f>HLOOKUP(TBL_CalcDarwin[[#This Row],[Fecha]],#REF!,2,FALSE)</f>
        <v>#REF!</v>
      </c>
      <c r="AD74" s="43" t="e">
        <f>HLOOKUP(TBL_CalcDarwin[[#This Row],[Fecha]],#REF!,3,FALSE)</f>
        <v>#REF!</v>
      </c>
      <c r="AE74" s="43" t="e">
        <f>HLOOKUP(TBL_CalcDarwin[[#This Row],[Fecha]],#REF!,4,FALSE)</f>
        <v>#REF!</v>
      </c>
      <c r="AF74" s="43" t="e">
        <f>HLOOKUP(TBL_CalcDarwin[[#This Row],[Fecha]],#REF!,5,FALSE)</f>
        <v>#REF!</v>
      </c>
      <c r="AG74" s="43" t="e">
        <f>HLOOKUP(TBL_CalcDarwin[[#This Row],[Fecha]],#REF!,6,FALSE)</f>
        <v>#REF!</v>
      </c>
      <c r="AH74" s="43" t="e">
        <f>HLOOKUP(TBL_CalcDarwin[[#This Row],[Fecha]],#REF!,7,FALSE)</f>
        <v>#REF!</v>
      </c>
      <c r="AI74" s="44" t="e">
        <f>HLOOKUP(TBL_CalcDarwin[[#This Row],[Fecha]],#REF!,8,FALSE)</f>
        <v>#REF!</v>
      </c>
      <c r="AJ74" s="44" t="e">
        <f>HLOOKUP(TBL_CalcDarwin[[#This Row],[Fecha]],#REF!,9,FALSE)</f>
        <v>#REF!</v>
      </c>
      <c r="AK74" s="44" t="e">
        <f>HLOOKUP(TBL_CalcDarwin[[#This Row],[Fecha]],#REF!,10,FALSE)</f>
        <v>#REF!</v>
      </c>
      <c r="AL74" s="44" t="e">
        <f>HLOOKUP(TBL_CalcDarwin[[#This Row],[Fecha]],#REF!,11,FALSE)</f>
        <v>#REF!</v>
      </c>
      <c r="AM74" s="44" t="e">
        <f>HLOOKUP(TBL_CalcDarwin[[#This Row],[Fecha]],#REF!,12,FALSE)</f>
        <v>#REF!</v>
      </c>
      <c r="AN74" s="44" t="e">
        <f>HLOOKUP(TBL_CalcDarwin[[#This Row],[Fecha]],#REF!,13,FALSE)</f>
        <v>#REF!</v>
      </c>
      <c r="AO74" s="35" t="e">
        <f>TBL_CalcDarwin[[#This Row],[Lomitas - Barra A - 5.2 - Cerro]]+TBL_CalcDarwin[[#This Row],[Lomitas - Barra A - 5.2 - Medio]]+TBL_CalcDarwin[[#This Row],[Lomitas - Barra A - 5.2 - Mar]]</f>
        <v>#REF!</v>
      </c>
      <c r="AP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4" s="35" t="e">
        <f>TBL_CalcDarwin[[#This Row],[Expansión - Barra A - 5.2 - Cerro]]+TBL_CalcDarwin[[#This Row],[Expansión - Barra A - 5.2 - Medio]]+TBL_CalcDarwin[[#This Row],[Expansión - Barra A - 5.2 - Mar]]</f>
        <v>#REF!</v>
      </c>
      <c r="AT74" s="35" t="e">
        <f>TBL_CalcDarwin[[#This Row],[Expansión - Barra B - 5.2 - Cerro]]</f>
        <v>#REF!</v>
      </c>
      <c r="AU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4" s="29" t="e">
        <f>TBL_CalcDarwin[[#This Row],[Expansión - Barra B - 5.2 - Cerro]]*TBL_CalcDarwin[[#This Row],[AEG 5.2 MW Cerro]]</f>
        <v>#REF!</v>
      </c>
      <c r="AZ74" s="18"/>
      <c r="BA74" s="18"/>
      <c r="BB74" s="18"/>
      <c r="BC74" s="18"/>
      <c r="BD74" s="18"/>
      <c r="BE74" s="18"/>
      <c r="BF74" s="18"/>
    </row>
    <row r="75" spans="2:58" ht="12" x14ac:dyDescent="0.3">
      <c r="B75" s="51" t="e">
        <f t="shared" si="6"/>
        <v>#REF!</v>
      </c>
      <c r="C75" s="17" t="e">
        <f t="shared" si="7"/>
        <v>#REF!</v>
      </c>
      <c r="D75" s="34" t="e">
        <f>TBL_CalcDarwin[[#This Row],[Darwin PLOM
MW]]+TBL_CalcDarwin[[#This Row],[Darwin PLOME
MW]]</f>
        <v>#REF!</v>
      </c>
      <c r="E75" s="34" t="e">
        <f>TBL_CalcDarwin[[#This Row],[PLOM MW TOTAL BARRA A]]+TBL_CalcDarwin[[#This Row],[PLOM MW TOTAL BARRA B]]</f>
        <v>#REF!</v>
      </c>
      <c r="F75" s="34" t="e">
        <f>TBL_CalcDarwin[[#This Row],[PLOME MW TOTAL BARRA A]]+TBL_CalcDarwin[[#This Row],[PLOME MW TOTAL BARRA B]]</f>
        <v>#REF!</v>
      </c>
      <c r="G75" s="46" t="e">
        <f>#REF!</f>
        <v>#REF!</v>
      </c>
      <c r="H75" s="46" t="e">
        <f>#REF!</f>
        <v>#REF!</v>
      </c>
      <c r="I75" s="47" t="e">
        <f>#REF!</f>
        <v>#REF!</v>
      </c>
      <c r="J75" s="45" t="e">
        <f>CEILING(#REF!*TBL_CalcDarwin[[#This Row],[Darwin Gusts
m/s]],0.5)</f>
        <v>#REF!</v>
      </c>
      <c r="K75" s="45" t="e">
        <f>CEILING(#REF!*TBL_CalcDarwin[[#This Row],[Darwin Gusts
m/s]],0.5)</f>
        <v>#REF!</v>
      </c>
      <c r="L75" s="45" t="e">
        <f>CEILING(TBL_CalcDarwin[[#This Row],[Darwin Gusts
m/s]],0.5)</f>
        <v>#REF!</v>
      </c>
      <c r="M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5" s="39" t="e">
        <f>INDEX(Curva_Temp[Temp],MATCH(TBL_CalcDarwin[[#This Row],[Darwin Temp.
°C]],Curva_Temp[Temp]))</f>
        <v>#REF!</v>
      </c>
      <c r="R75" s="39" t="e">
        <f>INDEX(Curva_Temp[Warranted Power Curve for 
1.194Kg/m3 air density '[kW']
SG 5.0-145 (AM+1, 5.2MW) AT 
90M],MATCH(TBL_CalcDarwin[[#This Row],[Darwin Temp.
°C]],Curva_Temp[Temp]))</f>
        <v>#REF!</v>
      </c>
      <c r="S75" s="39" t="e" cm="1">
        <f t="array" ref="S75">INDEX(Curva_Temp[Temp],MATCH(TBL_CalcDarwin[[#This Row],[Darwin Temp.
°C]],Curva_Temp[Temp])+1)</f>
        <v>#REF!</v>
      </c>
      <c r="T75" s="39" t="e" cm="1">
        <f t="array" ref="T75">INDEX(Curva_Temp[Warranted Power Curve for 
1.194Kg/m3 air density '[kW']
SG 5.0-145 (AM+1, 5.2MW) AT 
90M],MATCH(TBL_CalcDarwin[[#This Row],[Darwin Temp.
°C]],Curva_Temp[Temp])+1)</f>
        <v>#REF!</v>
      </c>
      <c r="U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5" s="39" t="e">
        <f>INDEX(Curva_Temp[Temp],MATCH(TBL_CalcDarwin[[#This Row],[Darwin Temp.
°C]],Curva_Temp[Temp]))</f>
        <v>#REF!</v>
      </c>
      <c r="Z75" s="39" t="e">
        <f>INDEX(Curva_Temp[Warranted Power Curve for 
1.194Kg/m3 air density '[kW']
SG 5.0-145 (AM 0, 5.0MW) AT 
90M],MATCH(TBL_CalcDarwin[[#This Row],[Darwin Temp.
°C]],Curva_Temp[Temp]))</f>
        <v>#REF!</v>
      </c>
      <c r="AA75" s="39" t="e" cm="1">
        <f t="array" ref="AA75">INDEX(Curva_Temp[Temp],MATCH(TBL_CalcDarwin[[#This Row],[Darwin Temp.
°C]],Curva_Temp[Temp])+1)</f>
        <v>#REF!</v>
      </c>
      <c r="AB75" s="39" t="e" cm="1">
        <f t="array" ref="AB75">INDEX(Curva_Temp[Warranted Power Curve for 
1.194Kg/m3 air density '[kW']
SG 5.0-145 (AM 0, 5.0MW) AT 
90M],MATCH(TBL_CalcDarwin[[#This Row],[Darwin Temp.
°C]],Curva_Temp[Temp])+1)</f>
        <v>#REF!</v>
      </c>
      <c r="AC75" s="43" t="e">
        <f>HLOOKUP(TBL_CalcDarwin[[#This Row],[Fecha]],#REF!,2,FALSE)</f>
        <v>#REF!</v>
      </c>
      <c r="AD75" s="43" t="e">
        <f>HLOOKUP(TBL_CalcDarwin[[#This Row],[Fecha]],#REF!,3,FALSE)</f>
        <v>#REF!</v>
      </c>
      <c r="AE75" s="43" t="e">
        <f>HLOOKUP(TBL_CalcDarwin[[#This Row],[Fecha]],#REF!,4,FALSE)</f>
        <v>#REF!</v>
      </c>
      <c r="AF75" s="43" t="e">
        <f>HLOOKUP(TBL_CalcDarwin[[#This Row],[Fecha]],#REF!,5,FALSE)</f>
        <v>#REF!</v>
      </c>
      <c r="AG75" s="43" t="e">
        <f>HLOOKUP(TBL_CalcDarwin[[#This Row],[Fecha]],#REF!,6,FALSE)</f>
        <v>#REF!</v>
      </c>
      <c r="AH75" s="43" t="e">
        <f>HLOOKUP(TBL_CalcDarwin[[#This Row],[Fecha]],#REF!,7,FALSE)</f>
        <v>#REF!</v>
      </c>
      <c r="AI75" s="44" t="e">
        <f>HLOOKUP(TBL_CalcDarwin[[#This Row],[Fecha]],#REF!,8,FALSE)</f>
        <v>#REF!</v>
      </c>
      <c r="AJ75" s="44" t="e">
        <f>HLOOKUP(TBL_CalcDarwin[[#This Row],[Fecha]],#REF!,9,FALSE)</f>
        <v>#REF!</v>
      </c>
      <c r="AK75" s="44" t="e">
        <f>HLOOKUP(TBL_CalcDarwin[[#This Row],[Fecha]],#REF!,10,FALSE)</f>
        <v>#REF!</v>
      </c>
      <c r="AL75" s="44" t="e">
        <f>HLOOKUP(TBL_CalcDarwin[[#This Row],[Fecha]],#REF!,11,FALSE)</f>
        <v>#REF!</v>
      </c>
      <c r="AM75" s="44" t="e">
        <f>HLOOKUP(TBL_CalcDarwin[[#This Row],[Fecha]],#REF!,12,FALSE)</f>
        <v>#REF!</v>
      </c>
      <c r="AN75" s="44" t="e">
        <f>HLOOKUP(TBL_CalcDarwin[[#This Row],[Fecha]],#REF!,13,FALSE)</f>
        <v>#REF!</v>
      </c>
      <c r="AO75" s="35" t="e">
        <f>TBL_CalcDarwin[[#This Row],[Lomitas - Barra A - 5.2 - Cerro]]+TBL_CalcDarwin[[#This Row],[Lomitas - Barra A - 5.2 - Medio]]+TBL_CalcDarwin[[#This Row],[Lomitas - Barra A - 5.2 - Mar]]</f>
        <v>#REF!</v>
      </c>
      <c r="AP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5" s="35" t="e">
        <f>TBL_CalcDarwin[[#This Row],[Expansión - Barra A - 5.2 - Cerro]]+TBL_CalcDarwin[[#This Row],[Expansión - Barra A - 5.2 - Medio]]+TBL_CalcDarwin[[#This Row],[Expansión - Barra A - 5.2 - Mar]]</f>
        <v>#REF!</v>
      </c>
      <c r="AT75" s="35" t="e">
        <f>TBL_CalcDarwin[[#This Row],[Expansión - Barra B - 5.2 - Cerro]]</f>
        <v>#REF!</v>
      </c>
      <c r="AU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5" s="29" t="e">
        <f>TBL_CalcDarwin[[#This Row],[Expansión - Barra B - 5.2 - Cerro]]*TBL_CalcDarwin[[#This Row],[AEG 5.2 MW Cerro]]</f>
        <v>#REF!</v>
      </c>
      <c r="AZ75" s="18"/>
      <c r="BA75" s="18"/>
      <c r="BB75" s="18"/>
      <c r="BC75" s="18"/>
      <c r="BD75" s="18"/>
      <c r="BE75" s="18"/>
      <c r="BF75" s="18"/>
    </row>
    <row r="76" spans="2:58" ht="12" x14ac:dyDescent="0.3">
      <c r="B76" s="51" t="e">
        <f t="shared" si="6"/>
        <v>#REF!</v>
      </c>
      <c r="C76" s="17" t="e">
        <f t="shared" si="7"/>
        <v>#REF!</v>
      </c>
      <c r="D76" s="34" t="e">
        <f>TBL_CalcDarwin[[#This Row],[Darwin PLOM
MW]]+TBL_CalcDarwin[[#This Row],[Darwin PLOME
MW]]</f>
        <v>#REF!</v>
      </c>
      <c r="E76" s="34" t="e">
        <f>TBL_CalcDarwin[[#This Row],[PLOM MW TOTAL BARRA A]]+TBL_CalcDarwin[[#This Row],[PLOM MW TOTAL BARRA B]]</f>
        <v>#REF!</v>
      </c>
      <c r="F76" s="34" t="e">
        <f>TBL_CalcDarwin[[#This Row],[PLOME MW TOTAL BARRA A]]+TBL_CalcDarwin[[#This Row],[PLOME MW TOTAL BARRA B]]</f>
        <v>#REF!</v>
      </c>
      <c r="G76" s="46" t="e">
        <f>#REF!</f>
        <v>#REF!</v>
      </c>
      <c r="H76" s="46" t="e">
        <f>#REF!</f>
        <v>#REF!</v>
      </c>
      <c r="I76" s="47" t="e">
        <f>#REF!</f>
        <v>#REF!</v>
      </c>
      <c r="J76" s="45" t="e">
        <f>CEILING(#REF!*TBL_CalcDarwin[[#This Row],[Darwin Gusts
m/s]],0.5)</f>
        <v>#REF!</v>
      </c>
      <c r="K76" s="45" t="e">
        <f>CEILING(#REF!*TBL_CalcDarwin[[#This Row],[Darwin Gusts
m/s]],0.5)</f>
        <v>#REF!</v>
      </c>
      <c r="L76" s="45" t="e">
        <f>CEILING(TBL_CalcDarwin[[#This Row],[Darwin Gusts
m/s]],0.5)</f>
        <v>#REF!</v>
      </c>
      <c r="M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6" s="39" t="e">
        <f>INDEX(Curva_Temp[Temp],MATCH(TBL_CalcDarwin[[#This Row],[Darwin Temp.
°C]],Curva_Temp[Temp]))</f>
        <v>#REF!</v>
      </c>
      <c r="R76" s="39" t="e">
        <f>INDEX(Curva_Temp[Warranted Power Curve for 
1.194Kg/m3 air density '[kW']
SG 5.0-145 (AM+1, 5.2MW) AT 
90M],MATCH(TBL_CalcDarwin[[#This Row],[Darwin Temp.
°C]],Curva_Temp[Temp]))</f>
        <v>#REF!</v>
      </c>
      <c r="S76" s="39" t="e" cm="1">
        <f t="array" ref="S76">INDEX(Curva_Temp[Temp],MATCH(TBL_CalcDarwin[[#This Row],[Darwin Temp.
°C]],Curva_Temp[Temp])+1)</f>
        <v>#REF!</v>
      </c>
      <c r="T76" s="39" t="e" cm="1">
        <f t="array" ref="T76">INDEX(Curva_Temp[Warranted Power Curve for 
1.194Kg/m3 air density '[kW']
SG 5.0-145 (AM+1, 5.2MW) AT 
90M],MATCH(TBL_CalcDarwin[[#This Row],[Darwin Temp.
°C]],Curva_Temp[Temp])+1)</f>
        <v>#REF!</v>
      </c>
      <c r="U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6" s="39" t="e">
        <f>INDEX(Curva_Temp[Temp],MATCH(TBL_CalcDarwin[[#This Row],[Darwin Temp.
°C]],Curva_Temp[Temp]))</f>
        <v>#REF!</v>
      </c>
      <c r="Z76" s="39" t="e">
        <f>INDEX(Curva_Temp[Warranted Power Curve for 
1.194Kg/m3 air density '[kW']
SG 5.0-145 (AM 0, 5.0MW) AT 
90M],MATCH(TBL_CalcDarwin[[#This Row],[Darwin Temp.
°C]],Curva_Temp[Temp]))</f>
        <v>#REF!</v>
      </c>
      <c r="AA76" s="39" t="e" cm="1">
        <f t="array" ref="AA76">INDEX(Curva_Temp[Temp],MATCH(TBL_CalcDarwin[[#This Row],[Darwin Temp.
°C]],Curva_Temp[Temp])+1)</f>
        <v>#REF!</v>
      </c>
      <c r="AB76" s="39" t="e" cm="1">
        <f t="array" ref="AB76">INDEX(Curva_Temp[Warranted Power Curve for 
1.194Kg/m3 air density '[kW']
SG 5.0-145 (AM 0, 5.0MW) AT 
90M],MATCH(TBL_CalcDarwin[[#This Row],[Darwin Temp.
°C]],Curva_Temp[Temp])+1)</f>
        <v>#REF!</v>
      </c>
      <c r="AC76" s="43" t="e">
        <f>HLOOKUP(TBL_CalcDarwin[[#This Row],[Fecha]],#REF!,2,FALSE)</f>
        <v>#REF!</v>
      </c>
      <c r="AD76" s="43" t="e">
        <f>HLOOKUP(TBL_CalcDarwin[[#This Row],[Fecha]],#REF!,3,FALSE)</f>
        <v>#REF!</v>
      </c>
      <c r="AE76" s="43" t="e">
        <f>HLOOKUP(TBL_CalcDarwin[[#This Row],[Fecha]],#REF!,4,FALSE)</f>
        <v>#REF!</v>
      </c>
      <c r="AF76" s="43" t="e">
        <f>HLOOKUP(TBL_CalcDarwin[[#This Row],[Fecha]],#REF!,5,FALSE)</f>
        <v>#REF!</v>
      </c>
      <c r="AG76" s="43" t="e">
        <f>HLOOKUP(TBL_CalcDarwin[[#This Row],[Fecha]],#REF!,6,FALSE)</f>
        <v>#REF!</v>
      </c>
      <c r="AH76" s="43" t="e">
        <f>HLOOKUP(TBL_CalcDarwin[[#This Row],[Fecha]],#REF!,7,FALSE)</f>
        <v>#REF!</v>
      </c>
      <c r="AI76" s="44" t="e">
        <f>HLOOKUP(TBL_CalcDarwin[[#This Row],[Fecha]],#REF!,8,FALSE)</f>
        <v>#REF!</v>
      </c>
      <c r="AJ76" s="44" t="e">
        <f>HLOOKUP(TBL_CalcDarwin[[#This Row],[Fecha]],#REF!,9,FALSE)</f>
        <v>#REF!</v>
      </c>
      <c r="AK76" s="44" t="e">
        <f>HLOOKUP(TBL_CalcDarwin[[#This Row],[Fecha]],#REF!,10,FALSE)</f>
        <v>#REF!</v>
      </c>
      <c r="AL76" s="44" t="e">
        <f>HLOOKUP(TBL_CalcDarwin[[#This Row],[Fecha]],#REF!,11,FALSE)</f>
        <v>#REF!</v>
      </c>
      <c r="AM76" s="44" t="e">
        <f>HLOOKUP(TBL_CalcDarwin[[#This Row],[Fecha]],#REF!,12,FALSE)</f>
        <v>#REF!</v>
      </c>
      <c r="AN76" s="44" t="e">
        <f>HLOOKUP(TBL_CalcDarwin[[#This Row],[Fecha]],#REF!,13,FALSE)</f>
        <v>#REF!</v>
      </c>
      <c r="AO76" s="35" t="e">
        <f>TBL_CalcDarwin[[#This Row],[Lomitas - Barra A - 5.2 - Cerro]]+TBL_CalcDarwin[[#This Row],[Lomitas - Barra A - 5.2 - Medio]]+TBL_CalcDarwin[[#This Row],[Lomitas - Barra A - 5.2 - Mar]]</f>
        <v>#REF!</v>
      </c>
      <c r="AP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6" s="35" t="e">
        <f>TBL_CalcDarwin[[#This Row],[Expansión - Barra A - 5.2 - Cerro]]+TBL_CalcDarwin[[#This Row],[Expansión - Barra A - 5.2 - Medio]]+TBL_CalcDarwin[[#This Row],[Expansión - Barra A - 5.2 - Mar]]</f>
        <v>#REF!</v>
      </c>
      <c r="AT76" s="35" t="e">
        <f>TBL_CalcDarwin[[#This Row],[Expansión - Barra B - 5.2 - Cerro]]</f>
        <v>#REF!</v>
      </c>
      <c r="AU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6" s="29" t="e">
        <f>TBL_CalcDarwin[[#This Row],[Expansión - Barra B - 5.2 - Cerro]]*TBL_CalcDarwin[[#This Row],[AEG 5.2 MW Cerro]]</f>
        <v>#REF!</v>
      </c>
      <c r="AZ76" s="18"/>
      <c r="BA76" s="18"/>
      <c r="BB76" s="18"/>
      <c r="BC76" s="18"/>
      <c r="BD76" s="18"/>
      <c r="BE76" s="18"/>
      <c r="BF76" s="18"/>
    </row>
    <row r="77" spans="2:58" ht="12" x14ac:dyDescent="0.3">
      <c r="B77" s="51" t="e">
        <f t="shared" si="6"/>
        <v>#REF!</v>
      </c>
      <c r="C77" s="17" t="e">
        <f>C76+TIME(1,0,0)</f>
        <v>#REF!</v>
      </c>
      <c r="D77" s="34" t="e">
        <f>TBL_CalcDarwin[[#This Row],[Darwin PLOM
MW]]+TBL_CalcDarwin[[#This Row],[Darwin PLOME
MW]]</f>
        <v>#REF!</v>
      </c>
      <c r="E77" s="34" t="e">
        <f>TBL_CalcDarwin[[#This Row],[PLOM MW TOTAL BARRA A]]+TBL_CalcDarwin[[#This Row],[PLOM MW TOTAL BARRA B]]</f>
        <v>#REF!</v>
      </c>
      <c r="F77" s="34" t="e">
        <f>TBL_CalcDarwin[[#This Row],[PLOME MW TOTAL BARRA A]]+TBL_CalcDarwin[[#This Row],[PLOME MW TOTAL BARRA B]]</f>
        <v>#REF!</v>
      </c>
      <c r="G77" s="46" t="e">
        <f>#REF!</f>
        <v>#REF!</v>
      </c>
      <c r="H77" s="46" t="e">
        <f>#REF!</f>
        <v>#REF!</v>
      </c>
      <c r="I77" s="47" t="e">
        <f>#REF!</f>
        <v>#REF!</v>
      </c>
      <c r="J77" s="45" t="e">
        <f>CEILING(#REF!*TBL_CalcDarwin[[#This Row],[Darwin Gusts
m/s]],0.5)</f>
        <v>#REF!</v>
      </c>
      <c r="K77" s="45" t="e">
        <f>CEILING(#REF!*TBL_CalcDarwin[[#This Row],[Darwin Gusts
m/s]],0.5)</f>
        <v>#REF!</v>
      </c>
      <c r="L77" s="45" t="e">
        <f>CEILING(TBL_CalcDarwin[[#This Row],[Darwin Gusts
m/s]],0.5)</f>
        <v>#REF!</v>
      </c>
      <c r="M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7" s="39" t="e">
        <f>INDEX(Curva_Temp[Temp],MATCH(TBL_CalcDarwin[[#This Row],[Darwin Temp.
°C]],Curva_Temp[Temp]))</f>
        <v>#REF!</v>
      </c>
      <c r="R77" s="39" t="e">
        <f>INDEX(Curva_Temp[Warranted Power Curve for 
1.194Kg/m3 air density '[kW']
SG 5.0-145 (AM+1, 5.2MW) AT 
90M],MATCH(TBL_CalcDarwin[[#This Row],[Darwin Temp.
°C]],Curva_Temp[Temp]))</f>
        <v>#REF!</v>
      </c>
      <c r="S77" s="39" t="e" cm="1">
        <f t="array" ref="S77">INDEX(Curva_Temp[Temp],MATCH(TBL_CalcDarwin[[#This Row],[Darwin Temp.
°C]],Curva_Temp[Temp])+1)</f>
        <v>#REF!</v>
      </c>
      <c r="T77" s="39" t="e" cm="1">
        <f t="array" ref="T77">INDEX(Curva_Temp[Warranted Power Curve for 
1.194Kg/m3 air density '[kW']
SG 5.0-145 (AM+1, 5.2MW) AT 
90M],MATCH(TBL_CalcDarwin[[#This Row],[Darwin Temp.
°C]],Curva_Temp[Temp])+1)</f>
        <v>#REF!</v>
      </c>
      <c r="U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7" s="39" t="e">
        <f>INDEX(Curva_Temp[Temp],MATCH(TBL_CalcDarwin[[#This Row],[Darwin Temp.
°C]],Curva_Temp[Temp]))</f>
        <v>#REF!</v>
      </c>
      <c r="Z77" s="39" t="e">
        <f>INDEX(Curva_Temp[Warranted Power Curve for 
1.194Kg/m3 air density '[kW']
SG 5.0-145 (AM 0, 5.0MW) AT 
90M],MATCH(TBL_CalcDarwin[[#This Row],[Darwin Temp.
°C]],Curva_Temp[Temp]))</f>
        <v>#REF!</v>
      </c>
      <c r="AA77" s="39" t="e" cm="1">
        <f t="array" ref="AA77">INDEX(Curva_Temp[Temp],MATCH(TBL_CalcDarwin[[#This Row],[Darwin Temp.
°C]],Curva_Temp[Temp])+1)</f>
        <v>#REF!</v>
      </c>
      <c r="AB77" s="39" t="e" cm="1">
        <f t="array" ref="AB77">INDEX(Curva_Temp[Warranted Power Curve for 
1.194Kg/m3 air density '[kW']
SG 5.0-145 (AM 0, 5.0MW) AT 
90M],MATCH(TBL_CalcDarwin[[#This Row],[Darwin Temp.
°C]],Curva_Temp[Temp])+1)</f>
        <v>#REF!</v>
      </c>
      <c r="AC77" s="43" t="e">
        <f>HLOOKUP(TBL_CalcDarwin[[#This Row],[Fecha]],#REF!,2,FALSE)</f>
        <v>#REF!</v>
      </c>
      <c r="AD77" s="43" t="e">
        <f>HLOOKUP(TBL_CalcDarwin[[#This Row],[Fecha]],#REF!,3,FALSE)</f>
        <v>#REF!</v>
      </c>
      <c r="AE77" s="43" t="e">
        <f>HLOOKUP(TBL_CalcDarwin[[#This Row],[Fecha]],#REF!,4,FALSE)</f>
        <v>#REF!</v>
      </c>
      <c r="AF77" s="43" t="e">
        <f>HLOOKUP(TBL_CalcDarwin[[#This Row],[Fecha]],#REF!,5,FALSE)</f>
        <v>#REF!</v>
      </c>
      <c r="AG77" s="43" t="e">
        <f>HLOOKUP(TBL_CalcDarwin[[#This Row],[Fecha]],#REF!,6,FALSE)</f>
        <v>#REF!</v>
      </c>
      <c r="AH77" s="43" t="e">
        <f>HLOOKUP(TBL_CalcDarwin[[#This Row],[Fecha]],#REF!,7,FALSE)</f>
        <v>#REF!</v>
      </c>
      <c r="AI77" s="44" t="e">
        <f>HLOOKUP(TBL_CalcDarwin[[#This Row],[Fecha]],#REF!,8,FALSE)</f>
        <v>#REF!</v>
      </c>
      <c r="AJ77" s="44" t="e">
        <f>HLOOKUP(TBL_CalcDarwin[[#This Row],[Fecha]],#REF!,9,FALSE)</f>
        <v>#REF!</v>
      </c>
      <c r="AK77" s="44" t="e">
        <f>HLOOKUP(TBL_CalcDarwin[[#This Row],[Fecha]],#REF!,10,FALSE)</f>
        <v>#REF!</v>
      </c>
      <c r="AL77" s="44" t="e">
        <f>HLOOKUP(TBL_CalcDarwin[[#This Row],[Fecha]],#REF!,11,FALSE)</f>
        <v>#REF!</v>
      </c>
      <c r="AM77" s="44" t="e">
        <f>HLOOKUP(TBL_CalcDarwin[[#This Row],[Fecha]],#REF!,12,FALSE)</f>
        <v>#REF!</v>
      </c>
      <c r="AN77" s="44" t="e">
        <f>HLOOKUP(TBL_CalcDarwin[[#This Row],[Fecha]],#REF!,13,FALSE)</f>
        <v>#REF!</v>
      </c>
      <c r="AO77" s="35" t="e">
        <f>TBL_CalcDarwin[[#This Row],[Lomitas - Barra A - 5.2 - Cerro]]+TBL_CalcDarwin[[#This Row],[Lomitas - Barra A - 5.2 - Medio]]+TBL_CalcDarwin[[#This Row],[Lomitas - Barra A - 5.2 - Mar]]</f>
        <v>#REF!</v>
      </c>
      <c r="AP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7" s="35" t="e">
        <f>TBL_CalcDarwin[[#This Row],[Expansión - Barra A - 5.2 - Cerro]]+TBL_CalcDarwin[[#This Row],[Expansión - Barra A - 5.2 - Medio]]+TBL_CalcDarwin[[#This Row],[Expansión - Barra A - 5.2 - Mar]]</f>
        <v>#REF!</v>
      </c>
      <c r="AT77" s="35" t="e">
        <f>TBL_CalcDarwin[[#This Row],[Expansión - Barra B - 5.2 - Cerro]]</f>
        <v>#REF!</v>
      </c>
      <c r="AU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7" s="29" t="e">
        <f>TBL_CalcDarwin[[#This Row],[Expansión - Barra B - 5.2 - Cerro]]*TBL_CalcDarwin[[#This Row],[AEG 5.2 MW Cerro]]</f>
        <v>#REF!</v>
      </c>
      <c r="AZ77" s="18"/>
      <c r="BA77" s="18"/>
      <c r="BB77" s="18"/>
      <c r="BC77" s="18"/>
      <c r="BD77" s="18"/>
      <c r="BE77" s="18"/>
      <c r="BF77" s="18"/>
    </row>
    <row r="78" spans="2:58" ht="12" x14ac:dyDescent="0.3">
      <c r="B78" s="51" t="e">
        <f t="shared" si="6"/>
        <v>#REF!</v>
      </c>
      <c r="C78" s="17" t="e">
        <f t="shared" ref="C78:C94" si="8">C77+TIME(1,0,0)</f>
        <v>#REF!</v>
      </c>
      <c r="D78" s="34" t="e">
        <f>TBL_CalcDarwin[[#This Row],[Darwin PLOM
MW]]+TBL_CalcDarwin[[#This Row],[Darwin PLOME
MW]]</f>
        <v>#REF!</v>
      </c>
      <c r="E78" s="34" t="e">
        <f>TBL_CalcDarwin[[#This Row],[PLOM MW TOTAL BARRA A]]+TBL_CalcDarwin[[#This Row],[PLOM MW TOTAL BARRA B]]</f>
        <v>#REF!</v>
      </c>
      <c r="F78" s="34" t="e">
        <f>TBL_CalcDarwin[[#This Row],[PLOME MW TOTAL BARRA A]]+TBL_CalcDarwin[[#This Row],[PLOME MW TOTAL BARRA B]]</f>
        <v>#REF!</v>
      </c>
      <c r="G78" s="46" t="e">
        <f>#REF!</f>
        <v>#REF!</v>
      </c>
      <c r="H78" s="46" t="e">
        <f>#REF!</f>
        <v>#REF!</v>
      </c>
      <c r="I78" s="47" t="e">
        <f>#REF!</f>
        <v>#REF!</v>
      </c>
      <c r="J78" s="45" t="e">
        <f>CEILING(#REF!*TBL_CalcDarwin[[#This Row],[Darwin Gusts
m/s]],0.5)</f>
        <v>#REF!</v>
      </c>
      <c r="K78" s="45" t="e">
        <f>CEILING(#REF!*TBL_CalcDarwin[[#This Row],[Darwin Gusts
m/s]],0.5)</f>
        <v>#REF!</v>
      </c>
      <c r="L78" s="45" t="e">
        <f>CEILING(TBL_CalcDarwin[[#This Row],[Darwin Gusts
m/s]],0.5)</f>
        <v>#REF!</v>
      </c>
      <c r="M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8" s="39" t="e">
        <f>INDEX(Curva_Temp[Temp],MATCH(TBL_CalcDarwin[[#This Row],[Darwin Temp.
°C]],Curva_Temp[Temp]))</f>
        <v>#REF!</v>
      </c>
      <c r="R78" s="39" t="e">
        <f>INDEX(Curva_Temp[Warranted Power Curve for 
1.194Kg/m3 air density '[kW']
SG 5.0-145 (AM+1, 5.2MW) AT 
90M],MATCH(TBL_CalcDarwin[[#This Row],[Darwin Temp.
°C]],Curva_Temp[Temp]))</f>
        <v>#REF!</v>
      </c>
      <c r="S78" s="39" t="e" cm="1">
        <f t="array" ref="S78">INDEX(Curva_Temp[Temp],MATCH(TBL_CalcDarwin[[#This Row],[Darwin Temp.
°C]],Curva_Temp[Temp])+1)</f>
        <v>#REF!</v>
      </c>
      <c r="T78" s="39" t="e" cm="1">
        <f t="array" ref="T78">INDEX(Curva_Temp[Warranted Power Curve for 
1.194Kg/m3 air density '[kW']
SG 5.0-145 (AM+1, 5.2MW) AT 
90M],MATCH(TBL_CalcDarwin[[#This Row],[Darwin Temp.
°C]],Curva_Temp[Temp])+1)</f>
        <v>#REF!</v>
      </c>
      <c r="U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8" s="39" t="e">
        <f>INDEX(Curva_Temp[Temp],MATCH(TBL_CalcDarwin[[#This Row],[Darwin Temp.
°C]],Curva_Temp[Temp]))</f>
        <v>#REF!</v>
      </c>
      <c r="Z78" s="39" t="e">
        <f>INDEX(Curva_Temp[Warranted Power Curve for 
1.194Kg/m3 air density '[kW']
SG 5.0-145 (AM 0, 5.0MW) AT 
90M],MATCH(TBL_CalcDarwin[[#This Row],[Darwin Temp.
°C]],Curva_Temp[Temp]))</f>
        <v>#REF!</v>
      </c>
      <c r="AA78" s="39" t="e" cm="1">
        <f t="array" ref="AA78">INDEX(Curva_Temp[Temp],MATCH(TBL_CalcDarwin[[#This Row],[Darwin Temp.
°C]],Curva_Temp[Temp])+1)</f>
        <v>#REF!</v>
      </c>
      <c r="AB78" s="39" t="e" cm="1">
        <f t="array" ref="AB78">INDEX(Curva_Temp[Warranted Power Curve for 
1.194Kg/m3 air density '[kW']
SG 5.0-145 (AM 0, 5.0MW) AT 
90M],MATCH(TBL_CalcDarwin[[#This Row],[Darwin Temp.
°C]],Curva_Temp[Temp])+1)</f>
        <v>#REF!</v>
      </c>
      <c r="AC78" s="43" t="e">
        <f>HLOOKUP(TBL_CalcDarwin[[#This Row],[Fecha]],#REF!,2,FALSE)</f>
        <v>#REF!</v>
      </c>
      <c r="AD78" s="43" t="e">
        <f>HLOOKUP(TBL_CalcDarwin[[#This Row],[Fecha]],#REF!,3,FALSE)</f>
        <v>#REF!</v>
      </c>
      <c r="AE78" s="43" t="e">
        <f>HLOOKUP(TBL_CalcDarwin[[#This Row],[Fecha]],#REF!,4,FALSE)</f>
        <v>#REF!</v>
      </c>
      <c r="AF78" s="43" t="e">
        <f>HLOOKUP(TBL_CalcDarwin[[#This Row],[Fecha]],#REF!,5,FALSE)</f>
        <v>#REF!</v>
      </c>
      <c r="AG78" s="43" t="e">
        <f>HLOOKUP(TBL_CalcDarwin[[#This Row],[Fecha]],#REF!,6,FALSE)</f>
        <v>#REF!</v>
      </c>
      <c r="AH78" s="43" t="e">
        <f>HLOOKUP(TBL_CalcDarwin[[#This Row],[Fecha]],#REF!,7,FALSE)</f>
        <v>#REF!</v>
      </c>
      <c r="AI78" s="44" t="e">
        <f>HLOOKUP(TBL_CalcDarwin[[#This Row],[Fecha]],#REF!,8,FALSE)</f>
        <v>#REF!</v>
      </c>
      <c r="AJ78" s="44" t="e">
        <f>HLOOKUP(TBL_CalcDarwin[[#This Row],[Fecha]],#REF!,9,FALSE)</f>
        <v>#REF!</v>
      </c>
      <c r="AK78" s="44" t="e">
        <f>HLOOKUP(TBL_CalcDarwin[[#This Row],[Fecha]],#REF!,10,FALSE)</f>
        <v>#REF!</v>
      </c>
      <c r="AL78" s="44" t="e">
        <f>HLOOKUP(TBL_CalcDarwin[[#This Row],[Fecha]],#REF!,11,FALSE)</f>
        <v>#REF!</v>
      </c>
      <c r="AM78" s="44" t="e">
        <f>HLOOKUP(TBL_CalcDarwin[[#This Row],[Fecha]],#REF!,12,FALSE)</f>
        <v>#REF!</v>
      </c>
      <c r="AN78" s="44" t="e">
        <f>HLOOKUP(TBL_CalcDarwin[[#This Row],[Fecha]],#REF!,13,FALSE)</f>
        <v>#REF!</v>
      </c>
      <c r="AO78" s="35" t="e">
        <f>TBL_CalcDarwin[[#This Row],[Lomitas - Barra A - 5.2 - Cerro]]+TBL_CalcDarwin[[#This Row],[Lomitas - Barra A - 5.2 - Medio]]+TBL_CalcDarwin[[#This Row],[Lomitas - Barra A - 5.2 - Mar]]</f>
        <v>#REF!</v>
      </c>
      <c r="AP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8" s="35" t="e">
        <f>TBL_CalcDarwin[[#This Row],[Expansión - Barra A - 5.2 - Cerro]]+TBL_CalcDarwin[[#This Row],[Expansión - Barra A - 5.2 - Medio]]+TBL_CalcDarwin[[#This Row],[Expansión - Barra A - 5.2 - Mar]]</f>
        <v>#REF!</v>
      </c>
      <c r="AT78" s="35" t="e">
        <f>TBL_CalcDarwin[[#This Row],[Expansión - Barra B - 5.2 - Cerro]]</f>
        <v>#REF!</v>
      </c>
      <c r="AU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8" s="29" t="e">
        <f>TBL_CalcDarwin[[#This Row],[Expansión - Barra B - 5.2 - Cerro]]*TBL_CalcDarwin[[#This Row],[AEG 5.2 MW Cerro]]</f>
        <v>#REF!</v>
      </c>
      <c r="AZ78" s="18"/>
      <c r="BA78" s="18"/>
      <c r="BB78" s="18"/>
      <c r="BC78" s="18"/>
      <c r="BD78" s="18"/>
      <c r="BE78" s="18"/>
      <c r="BF78" s="18"/>
    </row>
    <row r="79" spans="2:58" ht="12" x14ac:dyDescent="0.3">
      <c r="B79" s="51" t="e">
        <f t="shared" si="6"/>
        <v>#REF!</v>
      </c>
      <c r="C79" s="17" t="e">
        <f t="shared" si="8"/>
        <v>#REF!</v>
      </c>
      <c r="D79" s="34" t="e">
        <f>TBL_CalcDarwin[[#This Row],[Darwin PLOM
MW]]+TBL_CalcDarwin[[#This Row],[Darwin PLOME
MW]]</f>
        <v>#REF!</v>
      </c>
      <c r="E79" s="34" t="e">
        <f>TBL_CalcDarwin[[#This Row],[PLOM MW TOTAL BARRA A]]+TBL_CalcDarwin[[#This Row],[PLOM MW TOTAL BARRA B]]</f>
        <v>#REF!</v>
      </c>
      <c r="F79" s="34" t="e">
        <f>TBL_CalcDarwin[[#This Row],[PLOME MW TOTAL BARRA A]]+TBL_CalcDarwin[[#This Row],[PLOME MW TOTAL BARRA B]]</f>
        <v>#REF!</v>
      </c>
      <c r="G79" s="46" t="e">
        <f>#REF!</f>
        <v>#REF!</v>
      </c>
      <c r="H79" s="46" t="e">
        <f>#REF!</f>
        <v>#REF!</v>
      </c>
      <c r="I79" s="47" t="e">
        <f>#REF!</f>
        <v>#REF!</v>
      </c>
      <c r="J79" s="45" t="e">
        <f>CEILING(#REF!*TBL_CalcDarwin[[#This Row],[Darwin Gusts
m/s]],0.5)</f>
        <v>#REF!</v>
      </c>
      <c r="K79" s="45" t="e">
        <f>CEILING(#REF!*TBL_CalcDarwin[[#This Row],[Darwin Gusts
m/s]],0.5)</f>
        <v>#REF!</v>
      </c>
      <c r="L79" s="45" t="e">
        <f>CEILING(TBL_CalcDarwin[[#This Row],[Darwin Gusts
m/s]],0.5)</f>
        <v>#REF!</v>
      </c>
      <c r="M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9" s="39" t="e">
        <f>INDEX(Curva_Temp[Temp],MATCH(TBL_CalcDarwin[[#This Row],[Darwin Temp.
°C]],Curva_Temp[Temp]))</f>
        <v>#REF!</v>
      </c>
      <c r="R79" s="39" t="e">
        <f>INDEX(Curva_Temp[Warranted Power Curve for 
1.194Kg/m3 air density '[kW']
SG 5.0-145 (AM+1, 5.2MW) AT 
90M],MATCH(TBL_CalcDarwin[[#This Row],[Darwin Temp.
°C]],Curva_Temp[Temp]))</f>
        <v>#REF!</v>
      </c>
      <c r="S79" s="39" t="e" cm="1">
        <f t="array" ref="S79">INDEX(Curva_Temp[Temp],MATCH(TBL_CalcDarwin[[#This Row],[Darwin Temp.
°C]],Curva_Temp[Temp])+1)</f>
        <v>#REF!</v>
      </c>
      <c r="T79" s="39" t="e" cm="1">
        <f t="array" ref="T79">INDEX(Curva_Temp[Warranted Power Curve for 
1.194Kg/m3 air density '[kW']
SG 5.0-145 (AM+1, 5.2MW) AT 
90M],MATCH(TBL_CalcDarwin[[#This Row],[Darwin Temp.
°C]],Curva_Temp[Temp])+1)</f>
        <v>#REF!</v>
      </c>
      <c r="U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9" s="39" t="e">
        <f>INDEX(Curva_Temp[Temp],MATCH(TBL_CalcDarwin[[#This Row],[Darwin Temp.
°C]],Curva_Temp[Temp]))</f>
        <v>#REF!</v>
      </c>
      <c r="Z79" s="39" t="e">
        <f>INDEX(Curva_Temp[Warranted Power Curve for 
1.194Kg/m3 air density '[kW']
SG 5.0-145 (AM 0, 5.0MW) AT 
90M],MATCH(TBL_CalcDarwin[[#This Row],[Darwin Temp.
°C]],Curva_Temp[Temp]))</f>
        <v>#REF!</v>
      </c>
      <c r="AA79" s="39" t="e" cm="1">
        <f t="array" ref="AA79">INDEX(Curva_Temp[Temp],MATCH(TBL_CalcDarwin[[#This Row],[Darwin Temp.
°C]],Curva_Temp[Temp])+1)</f>
        <v>#REF!</v>
      </c>
      <c r="AB79" s="39" t="e" cm="1">
        <f t="array" ref="AB79">INDEX(Curva_Temp[Warranted Power Curve for 
1.194Kg/m3 air density '[kW']
SG 5.0-145 (AM 0, 5.0MW) AT 
90M],MATCH(TBL_CalcDarwin[[#This Row],[Darwin Temp.
°C]],Curva_Temp[Temp])+1)</f>
        <v>#REF!</v>
      </c>
      <c r="AC79" s="43" t="e">
        <f>HLOOKUP(TBL_CalcDarwin[[#This Row],[Fecha]],#REF!,2,FALSE)</f>
        <v>#REF!</v>
      </c>
      <c r="AD79" s="43" t="e">
        <f>HLOOKUP(TBL_CalcDarwin[[#This Row],[Fecha]],#REF!,3,FALSE)</f>
        <v>#REF!</v>
      </c>
      <c r="AE79" s="43" t="e">
        <f>HLOOKUP(TBL_CalcDarwin[[#This Row],[Fecha]],#REF!,4,FALSE)</f>
        <v>#REF!</v>
      </c>
      <c r="AF79" s="43" t="e">
        <f>HLOOKUP(TBL_CalcDarwin[[#This Row],[Fecha]],#REF!,5,FALSE)</f>
        <v>#REF!</v>
      </c>
      <c r="AG79" s="43" t="e">
        <f>HLOOKUP(TBL_CalcDarwin[[#This Row],[Fecha]],#REF!,6,FALSE)</f>
        <v>#REF!</v>
      </c>
      <c r="AH79" s="43" t="e">
        <f>HLOOKUP(TBL_CalcDarwin[[#This Row],[Fecha]],#REF!,7,FALSE)</f>
        <v>#REF!</v>
      </c>
      <c r="AI79" s="44" t="e">
        <f>HLOOKUP(TBL_CalcDarwin[[#This Row],[Fecha]],#REF!,8,FALSE)</f>
        <v>#REF!</v>
      </c>
      <c r="AJ79" s="44" t="e">
        <f>HLOOKUP(TBL_CalcDarwin[[#This Row],[Fecha]],#REF!,9,FALSE)</f>
        <v>#REF!</v>
      </c>
      <c r="AK79" s="44" t="e">
        <f>HLOOKUP(TBL_CalcDarwin[[#This Row],[Fecha]],#REF!,10,FALSE)</f>
        <v>#REF!</v>
      </c>
      <c r="AL79" s="44" t="e">
        <f>HLOOKUP(TBL_CalcDarwin[[#This Row],[Fecha]],#REF!,11,FALSE)</f>
        <v>#REF!</v>
      </c>
      <c r="AM79" s="44" t="e">
        <f>HLOOKUP(TBL_CalcDarwin[[#This Row],[Fecha]],#REF!,12,FALSE)</f>
        <v>#REF!</v>
      </c>
      <c r="AN79" s="44" t="e">
        <f>HLOOKUP(TBL_CalcDarwin[[#This Row],[Fecha]],#REF!,13,FALSE)</f>
        <v>#REF!</v>
      </c>
      <c r="AO79" s="35" t="e">
        <f>TBL_CalcDarwin[[#This Row],[Lomitas - Barra A - 5.2 - Cerro]]+TBL_CalcDarwin[[#This Row],[Lomitas - Barra A - 5.2 - Medio]]+TBL_CalcDarwin[[#This Row],[Lomitas - Barra A - 5.2 - Mar]]</f>
        <v>#REF!</v>
      </c>
      <c r="AP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9" s="35" t="e">
        <f>TBL_CalcDarwin[[#This Row],[Expansión - Barra A - 5.2 - Cerro]]+TBL_CalcDarwin[[#This Row],[Expansión - Barra A - 5.2 - Medio]]+TBL_CalcDarwin[[#This Row],[Expansión - Barra A - 5.2 - Mar]]</f>
        <v>#REF!</v>
      </c>
      <c r="AT79" s="35" t="e">
        <f>TBL_CalcDarwin[[#This Row],[Expansión - Barra B - 5.2 - Cerro]]</f>
        <v>#REF!</v>
      </c>
      <c r="AU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9" s="29" t="e">
        <f>TBL_CalcDarwin[[#This Row],[Expansión - Barra B - 5.2 - Cerro]]*TBL_CalcDarwin[[#This Row],[AEG 5.2 MW Cerro]]</f>
        <v>#REF!</v>
      </c>
      <c r="AZ79" s="18"/>
      <c r="BA79" s="18"/>
      <c r="BB79" s="18"/>
      <c r="BC79" s="18"/>
      <c r="BD79" s="18"/>
      <c r="BE79" s="18"/>
      <c r="BF79" s="18"/>
    </row>
    <row r="80" spans="2:58" ht="12" x14ac:dyDescent="0.3">
      <c r="B80" s="51" t="e">
        <f t="shared" si="6"/>
        <v>#REF!</v>
      </c>
      <c r="C80" s="17" t="e">
        <f t="shared" si="8"/>
        <v>#REF!</v>
      </c>
      <c r="D80" s="34" t="e">
        <f>TBL_CalcDarwin[[#This Row],[Darwin PLOM
MW]]+TBL_CalcDarwin[[#This Row],[Darwin PLOME
MW]]</f>
        <v>#REF!</v>
      </c>
      <c r="E80" s="34" t="e">
        <f>TBL_CalcDarwin[[#This Row],[PLOM MW TOTAL BARRA A]]+TBL_CalcDarwin[[#This Row],[PLOM MW TOTAL BARRA B]]</f>
        <v>#REF!</v>
      </c>
      <c r="F80" s="34" t="e">
        <f>TBL_CalcDarwin[[#This Row],[PLOME MW TOTAL BARRA A]]+TBL_CalcDarwin[[#This Row],[PLOME MW TOTAL BARRA B]]</f>
        <v>#REF!</v>
      </c>
      <c r="G80" s="46" t="e">
        <f>#REF!</f>
        <v>#REF!</v>
      </c>
      <c r="H80" s="46" t="e">
        <f>#REF!</f>
        <v>#REF!</v>
      </c>
      <c r="I80" s="47" t="e">
        <f>#REF!</f>
        <v>#REF!</v>
      </c>
      <c r="J80" s="45" t="e">
        <f>CEILING(#REF!*TBL_CalcDarwin[[#This Row],[Darwin Gusts
m/s]],0.5)</f>
        <v>#REF!</v>
      </c>
      <c r="K80" s="45" t="e">
        <f>CEILING(#REF!*TBL_CalcDarwin[[#This Row],[Darwin Gusts
m/s]],0.5)</f>
        <v>#REF!</v>
      </c>
      <c r="L80" s="45" t="e">
        <f>CEILING(TBL_CalcDarwin[[#This Row],[Darwin Gusts
m/s]],0.5)</f>
        <v>#REF!</v>
      </c>
      <c r="M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0" s="39" t="e">
        <f>INDEX(Curva_Temp[Temp],MATCH(TBL_CalcDarwin[[#This Row],[Darwin Temp.
°C]],Curva_Temp[Temp]))</f>
        <v>#REF!</v>
      </c>
      <c r="R80" s="39" t="e">
        <f>INDEX(Curva_Temp[Warranted Power Curve for 
1.194Kg/m3 air density '[kW']
SG 5.0-145 (AM+1, 5.2MW) AT 
90M],MATCH(TBL_CalcDarwin[[#This Row],[Darwin Temp.
°C]],Curva_Temp[Temp]))</f>
        <v>#REF!</v>
      </c>
      <c r="S80" s="39" t="e" cm="1">
        <f t="array" ref="S80">INDEX(Curva_Temp[Temp],MATCH(TBL_CalcDarwin[[#This Row],[Darwin Temp.
°C]],Curva_Temp[Temp])+1)</f>
        <v>#REF!</v>
      </c>
      <c r="T80" s="39" t="e" cm="1">
        <f t="array" ref="T80">INDEX(Curva_Temp[Warranted Power Curve for 
1.194Kg/m3 air density '[kW']
SG 5.0-145 (AM+1, 5.2MW) AT 
90M],MATCH(TBL_CalcDarwin[[#This Row],[Darwin Temp.
°C]],Curva_Temp[Temp])+1)</f>
        <v>#REF!</v>
      </c>
      <c r="U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0" s="39" t="e">
        <f>INDEX(Curva_Temp[Temp],MATCH(TBL_CalcDarwin[[#This Row],[Darwin Temp.
°C]],Curva_Temp[Temp]))</f>
        <v>#REF!</v>
      </c>
      <c r="Z80" s="39" t="e">
        <f>INDEX(Curva_Temp[Warranted Power Curve for 
1.194Kg/m3 air density '[kW']
SG 5.0-145 (AM 0, 5.0MW) AT 
90M],MATCH(TBL_CalcDarwin[[#This Row],[Darwin Temp.
°C]],Curva_Temp[Temp]))</f>
        <v>#REF!</v>
      </c>
      <c r="AA80" s="39" t="e" cm="1">
        <f t="array" ref="AA80">INDEX(Curva_Temp[Temp],MATCH(TBL_CalcDarwin[[#This Row],[Darwin Temp.
°C]],Curva_Temp[Temp])+1)</f>
        <v>#REF!</v>
      </c>
      <c r="AB80" s="39" t="e" cm="1">
        <f t="array" ref="AB80">INDEX(Curva_Temp[Warranted Power Curve for 
1.194Kg/m3 air density '[kW']
SG 5.0-145 (AM 0, 5.0MW) AT 
90M],MATCH(TBL_CalcDarwin[[#This Row],[Darwin Temp.
°C]],Curva_Temp[Temp])+1)</f>
        <v>#REF!</v>
      </c>
      <c r="AC80" s="43" t="e">
        <f>HLOOKUP(TBL_CalcDarwin[[#This Row],[Fecha]],#REF!,2,FALSE)</f>
        <v>#REF!</v>
      </c>
      <c r="AD80" s="43" t="e">
        <f>HLOOKUP(TBL_CalcDarwin[[#This Row],[Fecha]],#REF!,3,FALSE)</f>
        <v>#REF!</v>
      </c>
      <c r="AE80" s="43" t="e">
        <f>HLOOKUP(TBL_CalcDarwin[[#This Row],[Fecha]],#REF!,4,FALSE)</f>
        <v>#REF!</v>
      </c>
      <c r="AF80" s="43" t="e">
        <f>HLOOKUP(TBL_CalcDarwin[[#This Row],[Fecha]],#REF!,5,FALSE)</f>
        <v>#REF!</v>
      </c>
      <c r="AG80" s="43" t="e">
        <f>HLOOKUP(TBL_CalcDarwin[[#This Row],[Fecha]],#REF!,6,FALSE)</f>
        <v>#REF!</v>
      </c>
      <c r="AH80" s="43" t="e">
        <f>HLOOKUP(TBL_CalcDarwin[[#This Row],[Fecha]],#REF!,7,FALSE)</f>
        <v>#REF!</v>
      </c>
      <c r="AI80" s="44" t="e">
        <f>HLOOKUP(TBL_CalcDarwin[[#This Row],[Fecha]],#REF!,8,FALSE)</f>
        <v>#REF!</v>
      </c>
      <c r="AJ80" s="44" t="e">
        <f>HLOOKUP(TBL_CalcDarwin[[#This Row],[Fecha]],#REF!,9,FALSE)</f>
        <v>#REF!</v>
      </c>
      <c r="AK80" s="44" t="e">
        <f>HLOOKUP(TBL_CalcDarwin[[#This Row],[Fecha]],#REF!,10,FALSE)</f>
        <v>#REF!</v>
      </c>
      <c r="AL80" s="44" t="e">
        <f>HLOOKUP(TBL_CalcDarwin[[#This Row],[Fecha]],#REF!,11,FALSE)</f>
        <v>#REF!</v>
      </c>
      <c r="AM80" s="44" t="e">
        <f>HLOOKUP(TBL_CalcDarwin[[#This Row],[Fecha]],#REF!,12,FALSE)</f>
        <v>#REF!</v>
      </c>
      <c r="AN80" s="44" t="e">
        <f>HLOOKUP(TBL_CalcDarwin[[#This Row],[Fecha]],#REF!,13,FALSE)</f>
        <v>#REF!</v>
      </c>
      <c r="AO80" s="35" t="e">
        <f>TBL_CalcDarwin[[#This Row],[Lomitas - Barra A - 5.2 - Cerro]]+TBL_CalcDarwin[[#This Row],[Lomitas - Barra A - 5.2 - Medio]]+TBL_CalcDarwin[[#This Row],[Lomitas - Barra A - 5.2 - Mar]]</f>
        <v>#REF!</v>
      </c>
      <c r="AP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0" s="35" t="e">
        <f>TBL_CalcDarwin[[#This Row],[Expansión - Barra A - 5.2 - Cerro]]+TBL_CalcDarwin[[#This Row],[Expansión - Barra A - 5.2 - Medio]]+TBL_CalcDarwin[[#This Row],[Expansión - Barra A - 5.2 - Mar]]</f>
        <v>#REF!</v>
      </c>
      <c r="AT80" s="35" t="e">
        <f>TBL_CalcDarwin[[#This Row],[Expansión - Barra B - 5.2 - Cerro]]</f>
        <v>#REF!</v>
      </c>
      <c r="AU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0" s="29" t="e">
        <f>TBL_CalcDarwin[[#This Row],[Expansión - Barra B - 5.2 - Cerro]]*TBL_CalcDarwin[[#This Row],[AEG 5.2 MW Cerro]]</f>
        <v>#REF!</v>
      </c>
      <c r="AZ80" s="18"/>
      <c r="BA80" s="18"/>
      <c r="BB80" s="18"/>
      <c r="BC80" s="18"/>
      <c r="BD80" s="18"/>
      <c r="BE80" s="18"/>
      <c r="BF80" s="18"/>
    </row>
    <row r="81" spans="2:58" ht="12" x14ac:dyDescent="0.3">
      <c r="B81" s="51" t="e">
        <f t="shared" si="6"/>
        <v>#REF!</v>
      </c>
      <c r="C81" s="17" t="e">
        <f t="shared" si="8"/>
        <v>#REF!</v>
      </c>
      <c r="D81" s="34" t="e">
        <f>TBL_CalcDarwin[[#This Row],[Darwin PLOM
MW]]+TBL_CalcDarwin[[#This Row],[Darwin PLOME
MW]]</f>
        <v>#REF!</v>
      </c>
      <c r="E81" s="34" t="e">
        <f>TBL_CalcDarwin[[#This Row],[PLOM MW TOTAL BARRA A]]+TBL_CalcDarwin[[#This Row],[PLOM MW TOTAL BARRA B]]</f>
        <v>#REF!</v>
      </c>
      <c r="F81" s="34" t="e">
        <f>TBL_CalcDarwin[[#This Row],[PLOME MW TOTAL BARRA A]]+TBL_CalcDarwin[[#This Row],[PLOME MW TOTAL BARRA B]]</f>
        <v>#REF!</v>
      </c>
      <c r="G81" s="46" t="e">
        <f>#REF!</f>
        <v>#REF!</v>
      </c>
      <c r="H81" s="46" t="e">
        <f>#REF!</f>
        <v>#REF!</v>
      </c>
      <c r="I81" s="47" t="e">
        <f>#REF!</f>
        <v>#REF!</v>
      </c>
      <c r="J81" s="45" t="e">
        <f>CEILING(#REF!*TBL_CalcDarwin[[#This Row],[Darwin Gusts
m/s]],0.5)</f>
        <v>#REF!</v>
      </c>
      <c r="K81" s="45" t="e">
        <f>CEILING(#REF!*TBL_CalcDarwin[[#This Row],[Darwin Gusts
m/s]],0.5)</f>
        <v>#REF!</v>
      </c>
      <c r="L81" s="45" t="e">
        <f>CEILING(TBL_CalcDarwin[[#This Row],[Darwin Gusts
m/s]],0.5)</f>
        <v>#REF!</v>
      </c>
      <c r="M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1" s="39" t="e">
        <f>INDEX(Curva_Temp[Temp],MATCH(TBL_CalcDarwin[[#This Row],[Darwin Temp.
°C]],Curva_Temp[Temp]))</f>
        <v>#REF!</v>
      </c>
      <c r="R81" s="39" t="e">
        <f>INDEX(Curva_Temp[Warranted Power Curve for 
1.194Kg/m3 air density '[kW']
SG 5.0-145 (AM+1, 5.2MW) AT 
90M],MATCH(TBL_CalcDarwin[[#This Row],[Darwin Temp.
°C]],Curva_Temp[Temp]))</f>
        <v>#REF!</v>
      </c>
      <c r="S81" s="39" t="e" cm="1">
        <f t="array" ref="S81">INDEX(Curva_Temp[Temp],MATCH(TBL_CalcDarwin[[#This Row],[Darwin Temp.
°C]],Curva_Temp[Temp])+1)</f>
        <v>#REF!</v>
      </c>
      <c r="T81" s="39" t="e" cm="1">
        <f t="array" ref="T81">INDEX(Curva_Temp[Warranted Power Curve for 
1.194Kg/m3 air density '[kW']
SG 5.0-145 (AM+1, 5.2MW) AT 
90M],MATCH(TBL_CalcDarwin[[#This Row],[Darwin Temp.
°C]],Curva_Temp[Temp])+1)</f>
        <v>#REF!</v>
      </c>
      <c r="U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1" s="39" t="e">
        <f>INDEX(Curva_Temp[Temp],MATCH(TBL_CalcDarwin[[#This Row],[Darwin Temp.
°C]],Curva_Temp[Temp]))</f>
        <v>#REF!</v>
      </c>
      <c r="Z81" s="39" t="e">
        <f>INDEX(Curva_Temp[Warranted Power Curve for 
1.194Kg/m3 air density '[kW']
SG 5.0-145 (AM 0, 5.0MW) AT 
90M],MATCH(TBL_CalcDarwin[[#This Row],[Darwin Temp.
°C]],Curva_Temp[Temp]))</f>
        <v>#REF!</v>
      </c>
      <c r="AA81" s="39" t="e" cm="1">
        <f t="array" ref="AA81">INDEX(Curva_Temp[Temp],MATCH(TBL_CalcDarwin[[#This Row],[Darwin Temp.
°C]],Curva_Temp[Temp])+1)</f>
        <v>#REF!</v>
      </c>
      <c r="AB81" s="39" t="e" cm="1">
        <f t="array" ref="AB81">INDEX(Curva_Temp[Warranted Power Curve for 
1.194Kg/m3 air density '[kW']
SG 5.0-145 (AM 0, 5.0MW) AT 
90M],MATCH(TBL_CalcDarwin[[#This Row],[Darwin Temp.
°C]],Curva_Temp[Temp])+1)</f>
        <v>#REF!</v>
      </c>
      <c r="AC81" s="43" t="e">
        <f>HLOOKUP(TBL_CalcDarwin[[#This Row],[Fecha]],#REF!,2,FALSE)</f>
        <v>#REF!</v>
      </c>
      <c r="AD81" s="43" t="e">
        <f>HLOOKUP(TBL_CalcDarwin[[#This Row],[Fecha]],#REF!,3,FALSE)</f>
        <v>#REF!</v>
      </c>
      <c r="AE81" s="43" t="e">
        <f>HLOOKUP(TBL_CalcDarwin[[#This Row],[Fecha]],#REF!,4,FALSE)</f>
        <v>#REF!</v>
      </c>
      <c r="AF81" s="43" t="e">
        <f>HLOOKUP(TBL_CalcDarwin[[#This Row],[Fecha]],#REF!,5,FALSE)</f>
        <v>#REF!</v>
      </c>
      <c r="AG81" s="43" t="e">
        <f>HLOOKUP(TBL_CalcDarwin[[#This Row],[Fecha]],#REF!,6,FALSE)</f>
        <v>#REF!</v>
      </c>
      <c r="AH81" s="43" t="e">
        <f>HLOOKUP(TBL_CalcDarwin[[#This Row],[Fecha]],#REF!,7,FALSE)</f>
        <v>#REF!</v>
      </c>
      <c r="AI81" s="44" t="e">
        <f>HLOOKUP(TBL_CalcDarwin[[#This Row],[Fecha]],#REF!,8,FALSE)</f>
        <v>#REF!</v>
      </c>
      <c r="AJ81" s="44" t="e">
        <f>HLOOKUP(TBL_CalcDarwin[[#This Row],[Fecha]],#REF!,9,FALSE)</f>
        <v>#REF!</v>
      </c>
      <c r="AK81" s="44" t="e">
        <f>HLOOKUP(TBL_CalcDarwin[[#This Row],[Fecha]],#REF!,10,FALSE)</f>
        <v>#REF!</v>
      </c>
      <c r="AL81" s="44" t="e">
        <f>HLOOKUP(TBL_CalcDarwin[[#This Row],[Fecha]],#REF!,11,FALSE)</f>
        <v>#REF!</v>
      </c>
      <c r="AM81" s="44" t="e">
        <f>HLOOKUP(TBL_CalcDarwin[[#This Row],[Fecha]],#REF!,12,FALSE)</f>
        <v>#REF!</v>
      </c>
      <c r="AN81" s="44" t="e">
        <f>HLOOKUP(TBL_CalcDarwin[[#This Row],[Fecha]],#REF!,13,FALSE)</f>
        <v>#REF!</v>
      </c>
      <c r="AO81" s="35" t="e">
        <f>TBL_CalcDarwin[[#This Row],[Lomitas - Barra A - 5.2 - Cerro]]+TBL_CalcDarwin[[#This Row],[Lomitas - Barra A - 5.2 - Medio]]+TBL_CalcDarwin[[#This Row],[Lomitas - Barra A - 5.2 - Mar]]</f>
        <v>#REF!</v>
      </c>
      <c r="AP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1" s="35" t="e">
        <f>TBL_CalcDarwin[[#This Row],[Expansión - Barra A - 5.2 - Cerro]]+TBL_CalcDarwin[[#This Row],[Expansión - Barra A - 5.2 - Medio]]+TBL_CalcDarwin[[#This Row],[Expansión - Barra A - 5.2 - Mar]]</f>
        <v>#REF!</v>
      </c>
      <c r="AT81" s="35" t="e">
        <f>TBL_CalcDarwin[[#This Row],[Expansión - Barra B - 5.2 - Cerro]]</f>
        <v>#REF!</v>
      </c>
      <c r="AU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1" s="29" t="e">
        <f>TBL_CalcDarwin[[#This Row],[Expansión - Barra B - 5.2 - Cerro]]*TBL_CalcDarwin[[#This Row],[AEG 5.2 MW Cerro]]</f>
        <v>#REF!</v>
      </c>
      <c r="AZ81" s="18"/>
      <c r="BA81" s="18"/>
      <c r="BB81" s="18"/>
      <c r="BC81" s="18"/>
      <c r="BD81" s="18"/>
      <c r="BE81" s="18"/>
      <c r="BF81" s="18"/>
    </row>
    <row r="82" spans="2:58" ht="12" x14ac:dyDescent="0.3">
      <c r="B82" s="51" t="e">
        <f t="shared" si="6"/>
        <v>#REF!</v>
      </c>
      <c r="C82" s="17" t="e">
        <f t="shared" si="8"/>
        <v>#REF!</v>
      </c>
      <c r="D82" s="34" t="e">
        <f>TBL_CalcDarwin[[#This Row],[Darwin PLOM
MW]]+TBL_CalcDarwin[[#This Row],[Darwin PLOME
MW]]</f>
        <v>#REF!</v>
      </c>
      <c r="E82" s="34" t="e">
        <f>TBL_CalcDarwin[[#This Row],[PLOM MW TOTAL BARRA A]]+TBL_CalcDarwin[[#This Row],[PLOM MW TOTAL BARRA B]]</f>
        <v>#REF!</v>
      </c>
      <c r="F82" s="34" t="e">
        <f>TBL_CalcDarwin[[#This Row],[PLOME MW TOTAL BARRA A]]+TBL_CalcDarwin[[#This Row],[PLOME MW TOTAL BARRA B]]</f>
        <v>#REF!</v>
      </c>
      <c r="G82" s="46" t="e">
        <f>#REF!</f>
        <v>#REF!</v>
      </c>
      <c r="H82" s="46" t="e">
        <f>#REF!</f>
        <v>#REF!</v>
      </c>
      <c r="I82" s="47" t="e">
        <f>#REF!</f>
        <v>#REF!</v>
      </c>
      <c r="J82" s="45" t="e">
        <f>CEILING(#REF!*TBL_CalcDarwin[[#This Row],[Darwin Gusts
m/s]],0.5)</f>
        <v>#REF!</v>
      </c>
      <c r="K82" s="45" t="e">
        <f>CEILING(#REF!*TBL_CalcDarwin[[#This Row],[Darwin Gusts
m/s]],0.5)</f>
        <v>#REF!</v>
      </c>
      <c r="L82" s="45" t="e">
        <f>CEILING(TBL_CalcDarwin[[#This Row],[Darwin Gusts
m/s]],0.5)</f>
        <v>#REF!</v>
      </c>
      <c r="M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2" s="39" t="e">
        <f>INDEX(Curva_Temp[Temp],MATCH(TBL_CalcDarwin[[#This Row],[Darwin Temp.
°C]],Curva_Temp[Temp]))</f>
        <v>#REF!</v>
      </c>
      <c r="R82" s="39" t="e">
        <f>INDEX(Curva_Temp[Warranted Power Curve for 
1.194Kg/m3 air density '[kW']
SG 5.0-145 (AM+1, 5.2MW) AT 
90M],MATCH(TBL_CalcDarwin[[#This Row],[Darwin Temp.
°C]],Curva_Temp[Temp]))</f>
        <v>#REF!</v>
      </c>
      <c r="S82" s="39" t="e" cm="1">
        <f t="array" ref="S82">INDEX(Curva_Temp[Temp],MATCH(TBL_CalcDarwin[[#This Row],[Darwin Temp.
°C]],Curva_Temp[Temp])+1)</f>
        <v>#REF!</v>
      </c>
      <c r="T82" s="39" t="e" cm="1">
        <f t="array" ref="T82">INDEX(Curva_Temp[Warranted Power Curve for 
1.194Kg/m3 air density '[kW']
SG 5.0-145 (AM+1, 5.2MW) AT 
90M],MATCH(TBL_CalcDarwin[[#This Row],[Darwin Temp.
°C]],Curva_Temp[Temp])+1)</f>
        <v>#REF!</v>
      </c>
      <c r="U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2" s="39" t="e">
        <f>INDEX(Curva_Temp[Temp],MATCH(TBL_CalcDarwin[[#This Row],[Darwin Temp.
°C]],Curva_Temp[Temp]))</f>
        <v>#REF!</v>
      </c>
      <c r="Z82" s="39" t="e">
        <f>INDEX(Curva_Temp[Warranted Power Curve for 
1.194Kg/m3 air density '[kW']
SG 5.0-145 (AM 0, 5.0MW) AT 
90M],MATCH(TBL_CalcDarwin[[#This Row],[Darwin Temp.
°C]],Curva_Temp[Temp]))</f>
        <v>#REF!</v>
      </c>
      <c r="AA82" s="39" t="e" cm="1">
        <f t="array" ref="AA82">INDEX(Curva_Temp[Temp],MATCH(TBL_CalcDarwin[[#This Row],[Darwin Temp.
°C]],Curva_Temp[Temp])+1)</f>
        <v>#REF!</v>
      </c>
      <c r="AB82" s="39" t="e" cm="1">
        <f t="array" ref="AB82">INDEX(Curva_Temp[Warranted Power Curve for 
1.194Kg/m3 air density '[kW']
SG 5.0-145 (AM 0, 5.0MW) AT 
90M],MATCH(TBL_CalcDarwin[[#This Row],[Darwin Temp.
°C]],Curva_Temp[Temp])+1)</f>
        <v>#REF!</v>
      </c>
      <c r="AC82" s="43" t="e">
        <f>HLOOKUP(TBL_CalcDarwin[[#This Row],[Fecha]],#REF!,2,FALSE)</f>
        <v>#REF!</v>
      </c>
      <c r="AD82" s="43" t="e">
        <f>HLOOKUP(TBL_CalcDarwin[[#This Row],[Fecha]],#REF!,3,FALSE)</f>
        <v>#REF!</v>
      </c>
      <c r="AE82" s="43" t="e">
        <f>HLOOKUP(TBL_CalcDarwin[[#This Row],[Fecha]],#REF!,4,FALSE)</f>
        <v>#REF!</v>
      </c>
      <c r="AF82" s="43" t="e">
        <f>HLOOKUP(TBL_CalcDarwin[[#This Row],[Fecha]],#REF!,5,FALSE)</f>
        <v>#REF!</v>
      </c>
      <c r="AG82" s="43" t="e">
        <f>HLOOKUP(TBL_CalcDarwin[[#This Row],[Fecha]],#REF!,6,FALSE)</f>
        <v>#REF!</v>
      </c>
      <c r="AH82" s="43" t="e">
        <f>HLOOKUP(TBL_CalcDarwin[[#This Row],[Fecha]],#REF!,7,FALSE)</f>
        <v>#REF!</v>
      </c>
      <c r="AI82" s="44" t="e">
        <f>HLOOKUP(TBL_CalcDarwin[[#This Row],[Fecha]],#REF!,8,FALSE)</f>
        <v>#REF!</v>
      </c>
      <c r="AJ82" s="44" t="e">
        <f>HLOOKUP(TBL_CalcDarwin[[#This Row],[Fecha]],#REF!,9,FALSE)</f>
        <v>#REF!</v>
      </c>
      <c r="AK82" s="44" t="e">
        <f>HLOOKUP(TBL_CalcDarwin[[#This Row],[Fecha]],#REF!,10,FALSE)</f>
        <v>#REF!</v>
      </c>
      <c r="AL82" s="44" t="e">
        <f>HLOOKUP(TBL_CalcDarwin[[#This Row],[Fecha]],#REF!,11,FALSE)</f>
        <v>#REF!</v>
      </c>
      <c r="AM82" s="44" t="e">
        <f>HLOOKUP(TBL_CalcDarwin[[#This Row],[Fecha]],#REF!,12,FALSE)</f>
        <v>#REF!</v>
      </c>
      <c r="AN82" s="44" t="e">
        <f>HLOOKUP(TBL_CalcDarwin[[#This Row],[Fecha]],#REF!,13,FALSE)</f>
        <v>#REF!</v>
      </c>
      <c r="AO82" s="35" t="e">
        <f>TBL_CalcDarwin[[#This Row],[Lomitas - Barra A - 5.2 - Cerro]]+TBL_CalcDarwin[[#This Row],[Lomitas - Barra A - 5.2 - Medio]]+TBL_CalcDarwin[[#This Row],[Lomitas - Barra A - 5.2 - Mar]]</f>
        <v>#REF!</v>
      </c>
      <c r="AP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2" s="35" t="e">
        <f>TBL_CalcDarwin[[#This Row],[Expansión - Barra A - 5.2 - Cerro]]+TBL_CalcDarwin[[#This Row],[Expansión - Barra A - 5.2 - Medio]]+TBL_CalcDarwin[[#This Row],[Expansión - Barra A - 5.2 - Mar]]</f>
        <v>#REF!</v>
      </c>
      <c r="AT82" s="35" t="e">
        <f>TBL_CalcDarwin[[#This Row],[Expansión - Barra B - 5.2 - Cerro]]</f>
        <v>#REF!</v>
      </c>
      <c r="AU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2" s="29" t="e">
        <f>TBL_CalcDarwin[[#This Row],[Expansión - Barra B - 5.2 - Cerro]]*TBL_CalcDarwin[[#This Row],[AEG 5.2 MW Cerro]]</f>
        <v>#REF!</v>
      </c>
      <c r="AZ82" s="18"/>
      <c r="BA82" s="18"/>
      <c r="BB82" s="18"/>
      <c r="BC82" s="18"/>
      <c r="BD82" s="18"/>
      <c r="BE82" s="18"/>
      <c r="BF82" s="18"/>
    </row>
    <row r="83" spans="2:58" ht="12" x14ac:dyDescent="0.3">
      <c r="B83" s="51" t="e">
        <f t="shared" si="6"/>
        <v>#REF!</v>
      </c>
      <c r="C83" s="17" t="e">
        <f t="shared" si="8"/>
        <v>#REF!</v>
      </c>
      <c r="D83" s="34" t="e">
        <f>TBL_CalcDarwin[[#This Row],[Darwin PLOM
MW]]+TBL_CalcDarwin[[#This Row],[Darwin PLOME
MW]]</f>
        <v>#REF!</v>
      </c>
      <c r="E83" s="34" t="e">
        <f>TBL_CalcDarwin[[#This Row],[PLOM MW TOTAL BARRA A]]+TBL_CalcDarwin[[#This Row],[PLOM MW TOTAL BARRA B]]</f>
        <v>#REF!</v>
      </c>
      <c r="F83" s="34" t="e">
        <f>TBL_CalcDarwin[[#This Row],[PLOME MW TOTAL BARRA A]]+TBL_CalcDarwin[[#This Row],[PLOME MW TOTAL BARRA B]]</f>
        <v>#REF!</v>
      </c>
      <c r="G83" s="46" t="e">
        <f>#REF!</f>
        <v>#REF!</v>
      </c>
      <c r="H83" s="46" t="e">
        <f>#REF!</f>
        <v>#REF!</v>
      </c>
      <c r="I83" s="47" t="e">
        <f>#REF!</f>
        <v>#REF!</v>
      </c>
      <c r="J83" s="45" t="e">
        <f>CEILING(#REF!*TBL_CalcDarwin[[#This Row],[Darwin Gusts
m/s]],0.5)</f>
        <v>#REF!</v>
      </c>
      <c r="K83" s="45" t="e">
        <f>CEILING(#REF!*TBL_CalcDarwin[[#This Row],[Darwin Gusts
m/s]],0.5)</f>
        <v>#REF!</v>
      </c>
      <c r="L83" s="45" t="e">
        <f>CEILING(TBL_CalcDarwin[[#This Row],[Darwin Gusts
m/s]],0.5)</f>
        <v>#REF!</v>
      </c>
      <c r="M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3" s="39" t="e">
        <f>INDEX(Curva_Temp[Temp],MATCH(TBL_CalcDarwin[[#This Row],[Darwin Temp.
°C]],Curva_Temp[Temp]))</f>
        <v>#REF!</v>
      </c>
      <c r="R83" s="39" t="e">
        <f>INDEX(Curva_Temp[Warranted Power Curve for 
1.194Kg/m3 air density '[kW']
SG 5.0-145 (AM+1, 5.2MW) AT 
90M],MATCH(TBL_CalcDarwin[[#This Row],[Darwin Temp.
°C]],Curva_Temp[Temp]))</f>
        <v>#REF!</v>
      </c>
      <c r="S83" s="39" t="e" cm="1">
        <f t="array" ref="S83">INDEX(Curva_Temp[Temp],MATCH(TBL_CalcDarwin[[#This Row],[Darwin Temp.
°C]],Curva_Temp[Temp])+1)</f>
        <v>#REF!</v>
      </c>
      <c r="T83" s="39" t="e" cm="1">
        <f t="array" ref="T83">INDEX(Curva_Temp[Warranted Power Curve for 
1.194Kg/m3 air density '[kW']
SG 5.0-145 (AM+1, 5.2MW) AT 
90M],MATCH(TBL_CalcDarwin[[#This Row],[Darwin Temp.
°C]],Curva_Temp[Temp])+1)</f>
        <v>#REF!</v>
      </c>
      <c r="U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3" s="39" t="e">
        <f>INDEX(Curva_Temp[Temp],MATCH(TBL_CalcDarwin[[#This Row],[Darwin Temp.
°C]],Curva_Temp[Temp]))</f>
        <v>#REF!</v>
      </c>
      <c r="Z83" s="39" t="e">
        <f>INDEX(Curva_Temp[Warranted Power Curve for 
1.194Kg/m3 air density '[kW']
SG 5.0-145 (AM 0, 5.0MW) AT 
90M],MATCH(TBL_CalcDarwin[[#This Row],[Darwin Temp.
°C]],Curva_Temp[Temp]))</f>
        <v>#REF!</v>
      </c>
      <c r="AA83" s="39" t="e" cm="1">
        <f t="array" ref="AA83">INDEX(Curva_Temp[Temp],MATCH(TBL_CalcDarwin[[#This Row],[Darwin Temp.
°C]],Curva_Temp[Temp])+1)</f>
        <v>#REF!</v>
      </c>
      <c r="AB83" s="39" t="e" cm="1">
        <f t="array" ref="AB83">INDEX(Curva_Temp[Warranted Power Curve for 
1.194Kg/m3 air density '[kW']
SG 5.0-145 (AM 0, 5.0MW) AT 
90M],MATCH(TBL_CalcDarwin[[#This Row],[Darwin Temp.
°C]],Curva_Temp[Temp])+1)</f>
        <v>#REF!</v>
      </c>
      <c r="AC83" s="43" t="e">
        <f>HLOOKUP(TBL_CalcDarwin[[#This Row],[Fecha]],#REF!,2,FALSE)</f>
        <v>#REF!</v>
      </c>
      <c r="AD83" s="43" t="e">
        <f>HLOOKUP(TBL_CalcDarwin[[#This Row],[Fecha]],#REF!,3,FALSE)</f>
        <v>#REF!</v>
      </c>
      <c r="AE83" s="43" t="e">
        <f>HLOOKUP(TBL_CalcDarwin[[#This Row],[Fecha]],#REF!,4,FALSE)</f>
        <v>#REF!</v>
      </c>
      <c r="AF83" s="43" t="e">
        <f>HLOOKUP(TBL_CalcDarwin[[#This Row],[Fecha]],#REF!,5,FALSE)</f>
        <v>#REF!</v>
      </c>
      <c r="AG83" s="43" t="e">
        <f>HLOOKUP(TBL_CalcDarwin[[#This Row],[Fecha]],#REF!,6,FALSE)</f>
        <v>#REF!</v>
      </c>
      <c r="AH83" s="43" t="e">
        <f>HLOOKUP(TBL_CalcDarwin[[#This Row],[Fecha]],#REF!,7,FALSE)</f>
        <v>#REF!</v>
      </c>
      <c r="AI83" s="44" t="e">
        <f>HLOOKUP(TBL_CalcDarwin[[#This Row],[Fecha]],#REF!,8,FALSE)</f>
        <v>#REF!</v>
      </c>
      <c r="AJ83" s="44" t="e">
        <f>HLOOKUP(TBL_CalcDarwin[[#This Row],[Fecha]],#REF!,9,FALSE)</f>
        <v>#REF!</v>
      </c>
      <c r="AK83" s="44" t="e">
        <f>HLOOKUP(TBL_CalcDarwin[[#This Row],[Fecha]],#REF!,10,FALSE)</f>
        <v>#REF!</v>
      </c>
      <c r="AL83" s="44" t="e">
        <f>HLOOKUP(TBL_CalcDarwin[[#This Row],[Fecha]],#REF!,11,FALSE)</f>
        <v>#REF!</v>
      </c>
      <c r="AM83" s="44" t="e">
        <f>HLOOKUP(TBL_CalcDarwin[[#This Row],[Fecha]],#REF!,12,FALSE)</f>
        <v>#REF!</v>
      </c>
      <c r="AN83" s="44" t="e">
        <f>HLOOKUP(TBL_CalcDarwin[[#This Row],[Fecha]],#REF!,13,FALSE)</f>
        <v>#REF!</v>
      </c>
      <c r="AO83" s="35" t="e">
        <f>TBL_CalcDarwin[[#This Row],[Lomitas - Barra A - 5.2 - Cerro]]+TBL_CalcDarwin[[#This Row],[Lomitas - Barra A - 5.2 - Medio]]+TBL_CalcDarwin[[#This Row],[Lomitas - Barra A - 5.2 - Mar]]</f>
        <v>#REF!</v>
      </c>
      <c r="AP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3" s="35" t="e">
        <f>TBL_CalcDarwin[[#This Row],[Expansión - Barra A - 5.2 - Cerro]]+TBL_CalcDarwin[[#This Row],[Expansión - Barra A - 5.2 - Medio]]+TBL_CalcDarwin[[#This Row],[Expansión - Barra A - 5.2 - Mar]]</f>
        <v>#REF!</v>
      </c>
      <c r="AT83" s="35" t="e">
        <f>TBL_CalcDarwin[[#This Row],[Expansión - Barra B - 5.2 - Cerro]]</f>
        <v>#REF!</v>
      </c>
      <c r="AU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3" s="29" t="e">
        <f>TBL_CalcDarwin[[#This Row],[Expansión - Barra B - 5.2 - Cerro]]*TBL_CalcDarwin[[#This Row],[AEG 5.2 MW Cerro]]</f>
        <v>#REF!</v>
      </c>
      <c r="AZ83" s="18"/>
      <c r="BA83" s="18"/>
      <c r="BB83" s="18"/>
      <c r="BC83" s="18"/>
      <c r="BD83" s="18"/>
      <c r="BE83" s="18"/>
      <c r="BF83" s="18"/>
    </row>
    <row r="84" spans="2:58" ht="12" x14ac:dyDescent="0.3">
      <c r="B84" s="51" t="e">
        <f t="shared" si="6"/>
        <v>#REF!</v>
      </c>
      <c r="C84" s="17" t="e">
        <f t="shared" si="8"/>
        <v>#REF!</v>
      </c>
      <c r="D84" s="34" t="e">
        <f>TBL_CalcDarwin[[#This Row],[Darwin PLOM
MW]]+TBL_CalcDarwin[[#This Row],[Darwin PLOME
MW]]</f>
        <v>#REF!</v>
      </c>
      <c r="E84" s="34" t="e">
        <f>TBL_CalcDarwin[[#This Row],[PLOM MW TOTAL BARRA A]]+TBL_CalcDarwin[[#This Row],[PLOM MW TOTAL BARRA B]]</f>
        <v>#REF!</v>
      </c>
      <c r="F84" s="34" t="e">
        <f>TBL_CalcDarwin[[#This Row],[PLOME MW TOTAL BARRA A]]+TBL_CalcDarwin[[#This Row],[PLOME MW TOTAL BARRA B]]</f>
        <v>#REF!</v>
      </c>
      <c r="G84" s="46" t="e">
        <f>#REF!</f>
        <v>#REF!</v>
      </c>
      <c r="H84" s="46" t="e">
        <f>#REF!</f>
        <v>#REF!</v>
      </c>
      <c r="I84" s="47" t="e">
        <f>#REF!</f>
        <v>#REF!</v>
      </c>
      <c r="J84" s="45" t="e">
        <f>CEILING(#REF!*TBL_CalcDarwin[[#This Row],[Darwin Gusts
m/s]],0.5)</f>
        <v>#REF!</v>
      </c>
      <c r="K84" s="45" t="e">
        <f>CEILING(#REF!*TBL_CalcDarwin[[#This Row],[Darwin Gusts
m/s]],0.5)</f>
        <v>#REF!</v>
      </c>
      <c r="L84" s="45" t="e">
        <f>CEILING(TBL_CalcDarwin[[#This Row],[Darwin Gusts
m/s]],0.5)</f>
        <v>#REF!</v>
      </c>
      <c r="M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4" s="39" t="e">
        <f>INDEX(Curva_Temp[Temp],MATCH(TBL_CalcDarwin[[#This Row],[Darwin Temp.
°C]],Curva_Temp[Temp]))</f>
        <v>#REF!</v>
      </c>
      <c r="R84" s="39" t="e">
        <f>INDEX(Curva_Temp[Warranted Power Curve for 
1.194Kg/m3 air density '[kW']
SG 5.0-145 (AM+1, 5.2MW) AT 
90M],MATCH(TBL_CalcDarwin[[#This Row],[Darwin Temp.
°C]],Curva_Temp[Temp]))</f>
        <v>#REF!</v>
      </c>
      <c r="S84" s="39" t="e" cm="1">
        <f t="array" ref="S84">INDEX(Curva_Temp[Temp],MATCH(TBL_CalcDarwin[[#This Row],[Darwin Temp.
°C]],Curva_Temp[Temp])+1)</f>
        <v>#REF!</v>
      </c>
      <c r="T84" s="39" t="e" cm="1">
        <f t="array" ref="T84">INDEX(Curva_Temp[Warranted Power Curve for 
1.194Kg/m3 air density '[kW']
SG 5.0-145 (AM+1, 5.2MW) AT 
90M],MATCH(TBL_CalcDarwin[[#This Row],[Darwin Temp.
°C]],Curva_Temp[Temp])+1)</f>
        <v>#REF!</v>
      </c>
      <c r="U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4" s="39" t="e">
        <f>INDEX(Curva_Temp[Temp],MATCH(TBL_CalcDarwin[[#This Row],[Darwin Temp.
°C]],Curva_Temp[Temp]))</f>
        <v>#REF!</v>
      </c>
      <c r="Z84" s="39" t="e">
        <f>INDEX(Curva_Temp[Warranted Power Curve for 
1.194Kg/m3 air density '[kW']
SG 5.0-145 (AM 0, 5.0MW) AT 
90M],MATCH(TBL_CalcDarwin[[#This Row],[Darwin Temp.
°C]],Curva_Temp[Temp]))</f>
        <v>#REF!</v>
      </c>
      <c r="AA84" s="39" t="e" cm="1">
        <f t="array" ref="AA84">INDEX(Curva_Temp[Temp],MATCH(TBL_CalcDarwin[[#This Row],[Darwin Temp.
°C]],Curva_Temp[Temp])+1)</f>
        <v>#REF!</v>
      </c>
      <c r="AB84" s="39" t="e" cm="1">
        <f t="array" ref="AB84">INDEX(Curva_Temp[Warranted Power Curve for 
1.194Kg/m3 air density '[kW']
SG 5.0-145 (AM 0, 5.0MW) AT 
90M],MATCH(TBL_CalcDarwin[[#This Row],[Darwin Temp.
°C]],Curva_Temp[Temp])+1)</f>
        <v>#REF!</v>
      </c>
      <c r="AC84" s="43" t="e">
        <f>HLOOKUP(TBL_CalcDarwin[[#This Row],[Fecha]],#REF!,2,FALSE)</f>
        <v>#REF!</v>
      </c>
      <c r="AD84" s="43" t="e">
        <f>HLOOKUP(TBL_CalcDarwin[[#This Row],[Fecha]],#REF!,3,FALSE)</f>
        <v>#REF!</v>
      </c>
      <c r="AE84" s="43" t="e">
        <f>HLOOKUP(TBL_CalcDarwin[[#This Row],[Fecha]],#REF!,4,FALSE)</f>
        <v>#REF!</v>
      </c>
      <c r="AF84" s="43" t="e">
        <f>HLOOKUP(TBL_CalcDarwin[[#This Row],[Fecha]],#REF!,5,FALSE)</f>
        <v>#REF!</v>
      </c>
      <c r="AG84" s="43" t="e">
        <f>HLOOKUP(TBL_CalcDarwin[[#This Row],[Fecha]],#REF!,6,FALSE)</f>
        <v>#REF!</v>
      </c>
      <c r="AH84" s="43" t="e">
        <f>HLOOKUP(TBL_CalcDarwin[[#This Row],[Fecha]],#REF!,7,FALSE)</f>
        <v>#REF!</v>
      </c>
      <c r="AI84" s="44" t="e">
        <f>HLOOKUP(TBL_CalcDarwin[[#This Row],[Fecha]],#REF!,8,FALSE)</f>
        <v>#REF!</v>
      </c>
      <c r="AJ84" s="44" t="e">
        <f>HLOOKUP(TBL_CalcDarwin[[#This Row],[Fecha]],#REF!,9,FALSE)</f>
        <v>#REF!</v>
      </c>
      <c r="AK84" s="44" t="e">
        <f>HLOOKUP(TBL_CalcDarwin[[#This Row],[Fecha]],#REF!,10,FALSE)</f>
        <v>#REF!</v>
      </c>
      <c r="AL84" s="44" t="e">
        <f>HLOOKUP(TBL_CalcDarwin[[#This Row],[Fecha]],#REF!,11,FALSE)</f>
        <v>#REF!</v>
      </c>
      <c r="AM84" s="44" t="e">
        <f>HLOOKUP(TBL_CalcDarwin[[#This Row],[Fecha]],#REF!,12,FALSE)</f>
        <v>#REF!</v>
      </c>
      <c r="AN84" s="44" t="e">
        <f>HLOOKUP(TBL_CalcDarwin[[#This Row],[Fecha]],#REF!,13,FALSE)</f>
        <v>#REF!</v>
      </c>
      <c r="AO84" s="35" t="e">
        <f>TBL_CalcDarwin[[#This Row],[Lomitas - Barra A - 5.2 - Cerro]]+TBL_CalcDarwin[[#This Row],[Lomitas - Barra A - 5.2 - Medio]]+TBL_CalcDarwin[[#This Row],[Lomitas - Barra A - 5.2 - Mar]]</f>
        <v>#REF!</v>
      </c>
      <c r="AP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4" s="35" t="e">
        <f>TBL_CalcDarwin[[#This Row],[Expansión - Barra A - 5.2 - Cerro]]+TBL_CalcDarwin[[#This Row],[Expansión - Barra A - 5.2 - Medio]]+TBL_CalcDarwin[[#This Row],[Expansión - Barra A - 5.2 - Mar]]</f>
        <v>#REF!</v>
      </c>
      <c r="AT84" s="35" t="e">
        <f>TBL_CalcDarwin[[#This Row],[Expansión - Barra B - 5.2 - Cerro]]</f>
        <v>#REF!</v>
      </c>
      <c r="AU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4" s="29" t="e">
        <f>TBL_CalcDarwin[[#This Row],[Expansión - Barra B - 5.2 - Cerro]]*TBL_CalcDarwin[[#This Row],[AEG 5.2 MW Cerro]]</f>
        <v>#REF!</v>
      </c>
      <c r="AZ84" s="18"/>
      <c r="BA84" s="18"/>
      <c r="BB84" s="18"/>
      <c r="BC84" s="18"/>
      <c r="BD84" s="18"/>
      <c r="BE84" s="18"/>
      <c r="BF84" s="18"/>
    </row>
    <row r="85" spans="2:58" ht="12" x14ac:dyDescent="0.3">
      <c r="B85" s="51" t="e">
        <f t="shared" si="6"/>
        <v>#REF!</v>
      </c>
      <c r="C85" s="17" t="e">
        <f t="shared" si="8"/>
        <v>#REF!</v>
      </c>
      <c r="D85" s="34" t="e">
        <f>TBL_CalcDarwin[[#This Row],[Darwin PLOM
MW]]+TBL_CalcDarwin[[#This Row],[Darwin PLOME
MW]]</f>
        <v>#REF!</v>
      </c>
      <c r="E85" s="34" t="e">
        <f>TBL_CalcDarwin[[#This Row],[PLOM MW TOTAL BARRA A]]+TBL_CalcDarwin[[#This Row],[PLOM MW TOTAL BARRA B]]</f>
        <v>#REF!</v>
      </c>
      <c r="F85" s="34" t="e">
        <f>TBL_CalcDarwin[[#This Row],[PLOME MW TOTAL BARRA A]]+TBL_CalcDarwin[[#This Row],[PLOME MW TOTAL BARRA B]]</f>
        <v>#REF!</v>
      </c>
      <c r="G85" s="46" t="e">
        <f>#REF!</f>
        <v>#REF!</v>
      </c>
      <c r="H85" s="46" t="e">
        <f>#REF!</f>
        <v>#REF!</v>
      </c>
      <c r="I85" s="47" t="e">
        <f>#REF!</f>
        <v>#REF!</v>
      </c>
      <c r="J85" s="45" t="e">
        <f>CEILING(#REF!*TBL_CalcDarwin[[#This Row],[Darwin Gusts
m/s]],0.5)</f>
        <v>#REF!</v>
      </c>
      <c r="K85" s="45" t="e">
        <f>CEILING(#REF!*TBL_CalcDarwin[[#This Row],[Darwin Gusts
m/s]],0.5)</f>
        <v>#REF!</v>
      </c>
      <c r="L85" s="45" t="e">
        <f>CEILING(TBL_CalcDarwin[[#This Row],[Darwin Gusts
m/s]],0.5)</f>
        <v>#REF!</v>
      </c>
      <c r="M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5" s="39" t="e">
        <f>INDEX(Curva_Temp[Temp],MATCH(TBL_CalcDarwin[[#This Row],[Darwin Temp.
°C]],Curva_Temp[Temp]))</f>
        <v>#REF!</v>
      </c>
      <c r="R85" s="39" t="e">
        <f>INDEX(Curva_Temp[Warranted Power Curve for 
1.194Kg/m3 air density '[kW']
SG 5.0-145 (AM+1, 5.2MW) AT 
90M],MATCH(TBL_CalcDarwin[[#This Row],[Darwin Temp.
°C]],Curva_Temp[Temp]))</f>
        <v>#REF!</v>
      </c>
      <c r="S85" s="39" t="e" cm="1">
        <f t="array" ref="S85">INDEX(Curva_Temp[Temp],MATCH(TBL_CalcDarwin[[#This Row],[Darwin Temp.
°C]],Curva_Temp[Temp])+1)</f>
        <v>#REF!</v>
      </c>
      <c r="T85" s="39" t="e" cm="1">
        <f t="array" ref="T85">INDEX(Curva_Temp[Warranted Power Curve for 
1.194Kg/m3 air density '[kW']
SG 5.0-145 (AM+1, 5.2MW) AT 
90M],MATCH(TBL_CalcDarwin[[#This Row],[Darwin Temp.
°C]],Curva_Temp[Temp])+1)</f>
        <v>#REF!</v>
      </c>
      <c r="U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5" s="39" t="e">
        <f>INDEX(Curva_Temp[Temp],MATCH(TBL_CalcDarwin[[#This Row],[Darwin Temp.
°C]],Curva_Temp[Temp]))</f>
        <v>#REF!</v>
      </c>
      <c r="Z85" s="39" t="e">
        <f>INDEX(Curva_Temp[Warranted Power Curve for 
1.194Kg/m3 air density '[kW']
SG 5.0-145 (AM 0, 5.0MW) AT 
90M],MATCH(TBL_CalcDarwin[[#This Row],[Darwin Temp.
°C]],Curva_Temp[Temp]))</f>
        <v>#REF!</v>
      </c>
      <c r="AA85" s="39" t="e" cm="1">
        <f t="array" ref="AA85">INDEX(Curva_Temp[Temp],MATCH(TBL_CalcDarwin[[#This Row],[Darwin Temp.
°C]],Curva_Temp[Temp])+1)</f>
        <v>#REF!</v>
      </c>
      <c r="AB85" s="39" t="e" cm="1">
        <f t="array" ref="AB85">INDEX(Curva_Temp[Warranted Power Curve for 
1.194Kg/m3 air density '[kW']
SG 5.0-145 (AM 0, 5.0MW) AT 
90M],MATCH(TBL_CalcDarwin[[#This Row],[Darwin Temp.
°C]],Curva_Temp[Temp])+1)</f>
        <v>#REF!</v>
      </c>
      <c r="AC85" s="43" t="e">
        <f>HLOOKUP(TBL_CalcDarwin[[#This Row],[Fecha]],#REF!,2,FALSE)</f>
        <v>#REF!</v>
      </c>
      <c r="AD85" s="43" t="e">
        <f>HLOOKUP(TBL_CalcDarwin[[#This Row],[Fecha]],#REF!,3,FALSE)</f>
        <v>#REF!</v>
      </c>
      <c r="AE85" s="43" t="e">
        <f>HLOOKUP(TBL_CalcDarwin[[#This Row],[Fecha]],#REF!,4,FALSE)</f>
        <v>#REF!</v>
      </c>
      <c r="AF85" s="43" t="e">
        <f>HLOOKUP(TBL_CalcDarwin[[#This Row],[Fecha]],#REF!,5,FALSE)</f>
        <v>#REF!</v>
      </c>
      <c r="AG85" s="43" t="e">
        <f>HLOOKUP(TBL_CalcDarwin[[#This Row],[Fecha]],#REF!,6,FALSE)</f>
        <v>#REF!</v>
      </c>
      <c r="AH85" s="43" t="e">
        <f>HLOOKUP(TBL_CalcDarwin[[#This Row],[Fecha]],#REF!,7,FALSE)</f>
        <v>#REF!</v>
      </c>
      <c r="AI85" s="44" t="e">
        <f>HLOOKUP(TBL_CalcDarwin[[#This Row],[Fecha]],#REF!,8,FALSE)</f>
        <v>#REF!</v>
      </c>
      <c r="AJ85" s="44" t="e">
        <f>HLOOKUP(TBL_CalcDarwin[[#This Row],[Fecha]],#REF!,9,FALSE)</f>
        <v>#REF!</v>
      </c>
      <c r="AK85" s="44" t="e">
        <f>HLOOKUP(TBL_CalcDarwin[[#This Row],[Fecha]],#REF!,10,FALSE)</f>
        <v>#REF!</v>
      </c>
      <c r="AL85" s="44" t="e">
        <f>HLOOKUP(TBL_CalcDarwin[[#This Row],[Fecha]],#REF!,11,FALSE)</f>
        <v>#REF!</v>
      </c>
      <c r="AM85" s="44" t="e">
        <f>HLOOKUP(TBL_CalcDarwin[[#This Row],[Fecha]],#REF!,12,FALSE)</f>
        <v>#REF!</v>
      </c>
      <c r="AN85" s="44" t="e">
        <f>HLOOKUP(TBL_CalcDarwin[[#This Row],[Fecha]],#REF!,13,FALSE)</f>
        <v>#REF!</v>
      </c>
      <c r="AO85" s="35" t="e">
        <f>TBL_CalcDarwin[[#This Row],[Lomitas - Barra A - 5.2 - Cerro]]+TBL_CalcDarwin[[#This Row],[Lomitas - Barra A - 5.2 - Medio]]+TBL_CalcDarwin[[#This Row],[Lomitas - Barra A - 5.2 - Mar]]</f>
        <v>#REF!</v>
      </c>
      <c r="AP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5" s="35" t="e">
        <f>TBL_CalcDarwin[[#This Row],[Expansión - Barra A - 5.2 - Cerro]]+TBL_CalcDarwin[[#This Row],[Expansión - Barra A - 5.2 - Medio]]+TBL_CalcDarwin[[#This Row],[Expansión - Barra A - 5.2 - Mar]]</f>
        <v>#REF!</v>
      </c>
      <c r="AT85" s="35" t="e">
        <f>TBL_CalcDarwin[[#This Row],[Expansión - Barra B - 5.2 - Cerro]]</f>
        <v>#REF!</v>
      </c>
      <c r="AU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5" s="29" t="e">
        <f>TBL_CalcDarwin[[#This Row],[Expansión - Barra B - 5.2 - Cerro]]*TBL_CalcDarwin[[#This Row],[AEG 5.2 MW Cerro]]</f>
        <v>#REF!</v>
      </c>
      <c r="AZ85" s="18"/>
      <c r="BA85" s="18"/>
      <c r="BB85" s="18"/>
      <c r="BC85" s="18"/>
      <c r="BD85" s="18"/>
      <c r="BE85" s="18"/>
      <c r="BF85" s="18"/>
    </row>
    <row r="86" spans="2:58" ht="12" x14ac:dyDescent="0.3">
      <c r="B86" s="51" t="e">
        <f t="shared" si="6"/>
        <v>#REF!</v>
      </c>
      <c r="C86" s="17" t="e">
        <f t="shared" si="8"/>
        <v>#REF!</v>
      </c>
      <c r="D86" s="34" t="e">
        <f>TBL_CalcDarwin[[#This Row],[Darwin PLOM
MW]]+TBL_CalcDarwin[[#This Row],[Darwin PLOME
MW]]</f>
        <v>#REF!</v>
      </c>
      <c r="E86" s="34" t="e">
        <f>TBL_CalcDarwin[[#This Row],[PLOM MW TOTAL BARRA A]]+TBL_CalcDarwin[[#This Row],[PLOM MW TOTAL BARRA B]]</f>
        <v>#REF!</v>
      </c>
      <c r="F86" s="34" t="e">
        <f>TBL_CalcDarwin[[#This Row],[PLOME MW TOTAL BARRA A]]+TBL_CalcDarwin[[#This Row],[PLOME MW TOTAL BARRA B]]</f>
        <v>#REF!</v>
      </c>
      <c r="G86" s="46" t="e">
        <f>#REF!</f>
        <v>#REF!</v>
      </c>
      <c r="H86" s="46" t="e">
        <f>#REF!</f>
        <v>#REF!</v>
      </c>
      <c r="I86" s="47" t="e">
        <f>#REF!</f>
        <v>#REF!</v>
      </c>
      <c r="J86" s="45" t="e">
        <f>CEILING(#REF!*TBL_CalcDarwin[[#This Row],[Darwin Gusts
m/s]],0.5)</f>
        <v>#REF!</v>
      </c>
      <c r="K86" s="45" t="e">
        <f>CEILING(#REF!*TBL_CalcDarwin[[#This Row],[Darwin Gusts
m/s]],0.5)</f>
        <v>#REF!</v>
      </c>
      <c r="L86" s="45" t="e">
        <f>CEILING(TBL_CalcDarwin[[#This Row],[Darwin Gusts
m/s]],0.5)</f>
        <v>#REF!</v>
      </c>
      <c r="M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6" s="39" t="e">
        <f>INDEX(Curva_Temp[Temp],MATCH(TBL_CalcDarwin[[#This Row],[Darwin Temp.
°C]],Curva_Temp[Temp]))</f>
        <v>#REF!</v>
      </c>
      <c r="R86" s="39" t="e">
        <f>INDEX(Curva_Temp[Warranted Power Curve for 
1.194Kg/m3 air density '[kW']
SG 5.0-145 (AM+1, 5.2MW) AT 
90M],MATCH(TBL_CalcDarwin[[#This Row],[Darwin Temp.
°C]],Curva_Temp[Temp]))</f>
        <v>#REF!</v>
      </c>
      <c r="S86" s="39" t="e" cm="1">
        <f t="array" ref="S86">INDEX(Curva_Temp[Temp],MATCH(TBL_CalcDarwin[[#This Row],[Darwin Temp.
°C]],Curva_Temp[Temp])+1)</f>
        <v>#REF!</v>
      </c>
      <c r="T86" s="39" t="e" cm="1">
        <f t="array" ref="T86">INDEX(Curva_Temp[Warranted Power Curve for 
1.194Kg/m3 air density '[kW']
SG 5.0-145 (AM+1, 5.2MW) AT 
90M],MATCH(TBL_CalcDarwin[[#This Row],[Darwin Temp.
°C]],Curva_Temp[Temp])+1)</f>
        <v>#REF!</v>
      </c>
      <c r="U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6" s="39" t="e">
        <f>INDEX(Curva_Temp[Temp],MATCH(TBL_CalcDarwin[[#This Row],[Darwin Temp.
°C]],Curva_Temp[Temp]))</f>
        <v>#REF!</v>
      </c>
      <c r="Z86" s="39" t="e">
        <f>INDEX(Curva_Temp[Warranted Power Curve for 
1.194Kg/m3 air density '[kW']
SG 5.0-145 (AM 0, 5.0MW) AT 
90M],MATCH(TBL_CalcDarwin[[#This Row],[Darwin Temp.
°C]],Curva_Temp[Temp]))</f>
        <v>#REF!</v>
      </c>
      <c r="AA86" s="39" t="e" cm="1">
        <f t="array" ref="AA86">INDEX(Curva_Temp[Temp],MATCH(TBL_CalcDarwin[[#This Row],[Darwin Temp.
°C]],Curva_Temp[Temp])+1)</f>
        <v>#REF!</v>
      </c>
      <c r="AB86" s="39" t="e" cm="1">
        <f t="array" ref="AB86">INDEX(Curva_Temp[Warranted Power Curve for 
1.194Kg/m3 air density '[kW']
SG 5.0-145 (AM 0, 5.0MW) AT 
90M],MATCH(TBL_CalcDarwin[[#This Row],[Darwin Temp.
°C]],Curva_Temp[Temp])+1)</f>
        <v>#REF!</v>
      </c>
      <c r="AC86" s="43" t="e">
        <f>HLOOKUP(TBL_CalcDarwin[[#This Row],[Fecha]],#REF!,2,FALSE)</f>
        <v>#REF!</v>
      </c>
      <c r="AD86" s="43" t="e">
        <f>HLOOKUP(TBL_CalcDarwin[[#This Row],[Fecha]],#REF!,3,FALSE)</f>
        <v>#REF!</v>
      </c>
      <c r="AE86" s="43" t="e">
        <f>HLOOKUP(TBL_CalcDarwin[[#This Row],[Fecha]],#REF!,4,FALSE)</f>
        <v>#REF!</v>
      </c>
      <c r="AF86" s="43" t="e">
        <f>HLOOKUP(TBL_CalcDarwin[[#This Row],[Fecha]],#REF!,5,FALSE)</f>
        <v>#REF!</v>
      </c>
      <c r="AG86" s="43" t="e">
        <f>HLOOKUP(TBL_CalcDarwin[[#This Row],[Fecha]],#REF!,6,FALSE)</f>
        <v>#REF!</v>
      </c>
      <c r="AH86" s="43" t="e">
        <f>HLOOKUP(TBL_CalcDarwin[[#This Row],[Fecha]],#REF!,7,FALSE)</f>
        <v>#REF!</v>
      </c>
      <c r="AI86" s="44" t="e">
        <f>HLOOKUP(TBL_CalcDarwin[[#This Row],[Fecha]],#REF!,8,FALSE)</f>
        <v>#REF!</v>
      </c>
      <c r="AJ86" s="44" t="e">
        <f>HLOOKUP(TBL_CalcDarwin[[#This Row],[Fecha]],#REF!,9,FALSE)</f>
        <v>#REF!</v>
      </c>
      <c r="AK86" s="44" t="e">
        <f>HLOOKUP(TBL_CalcDarwin[[#This Row],[Fecha]],#REF!,10,FALSE)</f>
        <v>#REF!</v>
      </c>
      <c r="AL86" s="44" t="e">
        <f>HLOOKUP(TBL_CalcDarwin[[#This Row],[Fecha]],#REF!,11,FALSE)</f>
        <v>#REF!</v>
      </c>
      <c r="AM86" s="44" t="e">
        <f>HLOOKUP(TBL_CalcDarwin[[#This Row],[Fecha]],#REF!,12,FALSE)</f>
        <v>#REF!</v>
      </c>
      <c r="AN86" s="44" t="e">
        <f>HLOOKUP(TBL_CalcDarwin[[#This Row],[Fecha]],#REF!,13,FALSE)</f>
        <v>#REF!</v>
      </c>
      <c r="AO86" s="35" t="e">
        <f>TBL_CalcDarwin[[#This Row],[Lomitas - Barra A - 5.2 - Cerro]]+TBL_CalcDarwin[[#This Row],[Lomitas - Barra A - 5.2 - Medio]]+TBL_CalcDarwin[[#This Row],[Lomitas - Barra A - 5.2 - Mar]]</f>
        <v>#REF!</v>
      </c>
      <c r="AP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6" s="35" t="e">
        <f>TBL_CalcDarwin[[#This Row],[Expansión - Barra A - 5.2 - Cerro]]+TBL_CalcDarwin[[#This Row],[Expansión - Barra A - 5.2 - Medio]]+TBL_CalcDarwin[[#This Row],[Expansión - Barra A - 5.2 - Mar]]</f>
        <v>#REF!</v>
      </c>
      <c r="AT86" s="35" t="e">
        <f>TBL_CalcDarwin[[#This Row],[Expansión - Barra B - 5.2 - Cerro]]</f>
        <v>#REF!</v>
      </c>
      <c r="AU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6" s="29" t="e">
        <f>TBL_CalcDarwin[[#This Row],[Expansión - Barra B - 5.2 - Cerro]]*TBL_CalcDarwin[[#This Row],[AEG 5.2 MW Cerro]]</f>
        <v>#REF!</v>
      </c>
      <c r="AZ86" s="18"/>
      <c r="BA86" s="18"/>
      <c r="BB86" s="18"/>
      <c r="BC86" s="18"/>
      <c r="BD86" s="18"/>
      <c r="BE86" s="18"/>
      <c r="BF86" s="18"/>
    </row>
    <row r="87" spans="2:58" ht="12" x14ac:dyDescent="0.3">
      <c r="B87" s="51" t="e">
        <f t="shared" si="6"/>
        <v>#REF!</v>
      </c>
      <c r="C87" s="17" t="e">
        <f t="shared" si="8"/>
        <v>#REF!</v>
      </c>
      <c r="D87" s="34" t="e">
        <f>TBL_CalcDarwin[[#This Row],[Darwin PLOM
MW]]+TBL_CalcDarwin[[#This Row],[Darwin PLOME
MW]]</f>
        <v>#REF!</v>
      </c>
      <c r="E87" s="34" t="e">
        <f>TBL_CalcDarwin[[#This Row],[PLOM MW TOTAL BARRA A]]+TBL_CalcDarwin[[#This Row],[PLOM MW TOTAL BARRA B]]</f>
        <v>#REF!</v>
      </c>
      <c r="F87" s="34" t="e">
        <f>TBL_CalcDarwin[[#This Row],[PLOME MW TOTAL BARRA A]]+TBL_CalcDarwin[[#This Row],[PLOME MW TOTAL BARRA B]]</f>
        <v>#REF!</v>
      </c>
      <c r="G87" s="46" t="e">
        <f>#REF!</f>
        <v>#REF!</v>
      </c>
      <c r="H87" s="46" t="e">
        <f>#REF!</f>
        <v>#REF!</v>
      </c>
      <c r="I87" s="47" t="e">
        <f>#REF!</f>
        <v>#REF!</v>
      </c>
      <c r="J87" s="45" t="e">
        <f>CEILING(#REF!*TBL_CalcDarwin[[#This Row],[Darwin Gusts
m/s]],0.5)</f>
        <v>#REF!</v>
      </c>
      <c r="K87" s="45" t="e">
        <f>CEILING(#REF!*TBL_CalcDarwin[[#This Row],[Darwin Gusts
m/s]],0.5)</f>
        <v>#REF!</v>
      </c>
      <c r="L87" s="45" t="e">
        <f>CEILING(TBL_CalcDarwin[[#This Row],[Darwin Gusts
m/s]],0.5)</f>
        <v>#REF!</v>
      </c>
      <c r="M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7" s="39" t="e">
        <f>INDEX(Curva_Temp[Temp],MATCH(TBL_CalcDarwin[[#This Row],[Darwin Temp.
°C]],Curva_Temp[Temp]))</f>
        <v>#REF!</v>
      </c>
      <c r="R87" s="39" t="e">
        <f>INDEX(Curva_Temp[Warranted Power Curve for 
1.194Kg/m3 air density '[kW']
SG 5.0-145 (AM+1, 5.2MW) AT 
90M],MATCH(TBL_CalcDarwin[[#This Row],[Darwin Temp.
°C]],Curva_Temp[Temp]))</f>
        <v>#REF!</v>
      </c>
      <c r="S87" s="39" t="e" cm="1">
        <f t="array" ref="S87">INDEX(Curva_Temp[Temp],MATCH(TBL_CalcDarwin[[#This Row],[Darwin Temp.
°C]],Curva_Temp[Temp])+1)</f>
        <v>#REF!</v>
      </c>
      <c r="T87" s="39" t="e" cm="1">
        <f t="array" ref="T87">INDEX(Curva_Temp[Warranted Power Curve for 
1.194Kg/m3 air density '[kW']
SG 5.0-145 (AM+1, 5.2MW) AT 
90M],MATCH(TBL_CalcDarwin[[#This Row],[Darwin Temp.
°C]],Curva_Temp[Temp])+1)</f>
        <v>#REF!</v>
      </c>
      <c r="U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7" s="39" t="e">
        <f>INDEX(Curva_Temp[Temp],MATCH(TBL_CalcDarwin[[#This Row],[Darwin Temp.
°C]],Curva_Temp[Temp]))</f>
        <v>#REF!</v>
      </c>
      <c r="Z87" s="39" t="e">
        <f>INDEX(Curva_Temp[Warranted Power Curve for 
1.194Kg/m3 air density '[kW']
SG 5.0-145 (AM 0, 5.0MW) AT 
90M],MATCH(TBL_CalcDarwin[[#This Row],[Darwin Temp.
°C]],Curva_Temp[Temp]))</f>
        <v>#REF!</v>
      </c>
      <c r="AA87" s="39" t="e" cm="1">
        <f t="array" ref="AA87">INDEX(Curva_Temp[Temp],MATCH(TBL_CalcDarwin[[#This Row],[Darwin Temp.
°C]],Curva_Temp[Temp])+1)</f>
        <v>#REF!</v>
      </c>
      <c r="AB87" s="39" t="e" cm="1">
        <f t="array" ref="AB87">INDEX(Curva_Temp[Warranted Power Curve for 
1.194Kg/m3 air density '[kW']
SG 5.0-145 (AM 0, 5.0MW) AT 
90M],MATCH(TBL_CalcDarwin[[#This Row],[Darwin Temp.
°C]],Curva_Temp[Temp])+1)</f>
        <v>#REF!</v>
      </c>
      <c r="AC87" s="43" t="e">
        <f>HLOOKUP(TBL_CalcDarwin[[#This Row],[Fecha]],#REF!,2,FALSE)</f>
        <v>#REF!</v>
      </c>
      <c r="AD87" s="43" t="e">
        <f>HLOOKUP(TBL_CalcDarwin[[#This Row],[Fecha]],#REF!,3,FALSE)</f>
        <v>#REF!</v>
      </c>
      <c r="AE87" s="43" t="e">
        <f>HLOOKUP(TBL_CalcDarwin[[#This Row],[Fecha]],#REF!,4,FALSE)</f>
        <v>#REF!</v>
      </c>
      <c r="AF87" s="43" t="e">
        <f>HLOOKUP(TBL_CalcDarwin[[#This Row],[Fecha]],#REF!,5,FALSE)</f>
        <v>#REF!</v>
      </c>
      <c r="AG87" s="43" t="e">
        <f>HLOOKUP(TBL_CalcDarwin[[#This Row],[Fecha]],#REF!,6,FALSE)</f>
        <v>#REF!</v>
      </c>
      <c r="AH87" s="43" t="e">
        <f>HLOOKUP(TBL_CalcDarwin[[#This Row],[Fecha]],#REF!,7,FALSE)</f>
        <v>#REF!</v>
      </c>
      <c r="AI87" s="44" t="e">
        <f>HLOOKUP(TBL_CalcDarwin[[#This Row],[Fecha]],#REF!,8,FALSE)</f>
        <v>#REF!</v>
      </c>
      <c r="AJ87" s="44" t="e">
        <f>HLOOKUP(TBL_CalcDarwin[[#This Row],[Fecha]],#REF!,9,FALSE)</f>
        <v>#REF!</v>
      </c>
      <c r="AK87" s="44" t="e">
        <f>HLOOKUP(TBL_CalcDarwin[[#This Row],[Fecha]],#REF!,10,FALSE)</f>
        <v>#REF!</v>
      </c>
      <c r="AL87" s="44" t="e">
        <f>HLOOKUP(TBL_CalcDarwin[[#This Row],[Fecha]],#REF!,11,FALSE)</f>
        <v>#REF!</v>
      </c>
      <c r="AM87" s="44" t="e">
        <f>HLOOKUP(TBL_CalcDarwin[[#This Row],[Fecha]],#REF!,12,FALSE)</f>
        <v>#REF!</v>
      </c>
      <c r="AN87" s="44" t="e">
        <f>HLOOKUP(TBL_CalcDarwin[[#This Row],[Fecha]],#REF!,13,FALSE)</f>
        <v>#REF!</v>
      </c>
      <c r="AO87" s="35" t="e">
        <f>TBL_CalcDarwin[[#This Row],[Lomitas - Barra A - 5.2 - Cerro]]+TBL_CalcDarwin[[#This Row],[Lomitas - Barra A - 5.2 - Medio]]+TBL_CalcDarwin[[#This Row],[Lomitas - Barra A - 5.2 - Mar]]</f>
        <v>#REF!</v>
      </c>
      <c r="AP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7" s="35" t="e">
        <f>TBL_CalcDarwin[[#This Row],[Expansión - Barra A - 5.2 - Cerro]]+TBL_CalcDarwin[[#This Row],[Expansión - Barra A - 5.2 - Medio]]+TBL_CalcDarwin[[#This Row],[Expansión - Barra A - 5.2 - Mar]]</f>
        <v>#REF!</v>
      </c>
      <c r="AT87" s="35" t="e">
        <f>TBL_CalcDarwin[[#This Row],[Expansión - Barra B - 5.2 - Cerro]]</f>
        <v>#REF!</v>
      </c>
      <c r="AU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7" s="29" t="e">
        <f>TBL_CalcDarwin[[#This Row],[Expansión - Barra B - 5.2 - Cerro]]*TBL_CalcDarwin[[#This Row],[AEG 5.2 MW Cerro]]</f>
        <v>#REF!</v>
      </c>
      <c r="AZ87" s="18"/>
      <c r="BA87" s="18"/>
      <c r="BB87" s="18"/>
      <c r="BC87" s="18"/>
      <c r="BD87" s="18"/>
      <c r="BE87" s="18"/>
      <c r="BF87" s="18"/>
    </row>
    <row r="88" spans="2:58" ht="12" x14ac:dyDescent="0.3">
      <c r="B88" s="51" t="e">
        <f t="shared" si="6"/>
        <v>#REF!</v>
      </c>
      <c r="C88" s="17" t="e">
        <f t="shared" si="8"/>
        <v>#REF!</v>
      </c>
      <c r="D88" s="34" t="e">
        <f>TBL_CalcDarwin[[#This Row],[Darwin PLOM
MW]]+TBL_CalcDarwin[[#This Row],[Darwin PLOME
MW]]</f>
        <v>#REF!</v>
      </c>
      <c r="E88" s="34" t="e">
        <f>TBL_CalcDarwin[[#This Row],[PLOM MW TOTAL BARRA A]]+TBL_CalcDarwin[[#This Row],[PLOM MW TOTAL BARRA B]]</f>
        <v>#REF!</v>
      </c>
      <c r="F88" s="34" t="e">
        <f>TBL_CalcDarwin[[#This Row],[PLOME MW TOTAL BARRA A]]+TBL_CalcDarwin[[#This Row],[PLOME MW TOTAL BARRA B]]</f>
        <v>#REF!</v>
      </c>
      <c r="G88" s="46" t="e">
        <f>#REF!</f>
        <v>#REF!</v>
      </c>
      <c r="H88" s="46" t="e">
        <f>#REF!</f>
        <v>#REF!</v>
      </c>
      <c r="I88" s="47" t="e">
        <f>#REF!</f>
        <v>#REF!</v>
      </c>
      <c r="J88" s="45" t="e">
        <f>CEILING(#REF!*TBL_CalcDarwin[[#This Row],[Darwin Gusts
m/s]],0.5)</f>
        <v>#REF!</v>
      </c>
      <c r="K88" s="45" t="e">
        <f>CEILING(#REF!*TBL_CalcDarwin[[#This Row],[Darwin Gusts
m/s]],0.5)</f>
        <v>#REF!</v>
      </c>
      <c r="L88" s="45" t="e">
        <f>CEILING(TBL_CalcDarwin[[#This Row],[Darwin Gusts
m/s]],0.5)</f>
        <v>#REF!</v>
      </c>
      <c r="M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8" s="39" t="e">
        <f>INDEX(Curva_Temp[Temp],MATCH(TBL_CalcDarwin[[#This Row],[Darwin Temp.
°C]],Curva_Temp[Temp]))</f>
        <v>#REF!</v>
      </c>
      <c r="R88" s="39" t="e">
        <f>INDEX(Curva_Temp[Warranted Power Curve for 
1.194Kg/m3 air density '[kW']
SG 5.0-145 (AM+1, 5.2MW) AT 
90M],MATCH(TBL_CalcDarwin[[#This Row],[Darwin Temp.
°C]],Curva_Temp[Temp]))</f>
        <v>#REF!</v>
      </c>
      <c r="S88" s="39" t="e" cm="1">
        <f t="array" ref="S88">INDEX(Curva_Temp[Temp],MATCH(TBL_CalcDarwin[[#This Row],[Darwin Temp.
°C]],Curva_Temp[Temp])+1)</f>
        <v>#REF!</v>
      </c>
      <c r="T88" s="39" t="e" cm="1">
        <f t="array" ref="T88">INDEX(Curva_Temp[Warranted Power Curve for 
1.194Kg/m3 air density '[kW']
SG 5.0-145 (AM+1, 5.2MW) AT 
90M],MATCH(TBL_CalcDarwin[[#This Row],[Darwin Temp.
°C]],Curva_Temp[Temp])+1)</f>
        <v>#REF!</v>
      </c>
      <c r="U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8" s="39" t="e">
        <f>INDEX(Curva_Temp[Temp],MATCH(TBL_CalcDarwin[[#This Row],[Darwin Temp.
°C]],Curva_Temp[Temp]))</f>
        <v>#REF!</v>
      </c>
      <c r="Z88" s="39" t="e">
        <f>INDEX(Curva_Temp[Warranted Power Curve for 
1.194Kg/m3 air density '[kW']
SG 5.0-145 (AM 0, 5.0MW) AT 
90M],MATCH(TBL_CalcDarwin[[#This Row],[Darwin Temp.
°C]],Curva_Temp[Temp]))</f>
        <v>#REF!</v>
      </c>
      <c r="AA88" s="39" t="e" cm="1">
        <f t="array" ref="AA88">INDEX(Curva_Temp[Temp],MATCH(TBL_CalcDarwin[[#This Row],[Darwin Temp.
°C]],Curva_Temp[Temp])+1)</f>
        <v>#REF!</v>
      </c>
      <c r="AB88" s="39" t="e" cm="1">
        <f t="array" ref="AB88">INDEX(Curva_Temp[Warranted Power Curve for 
1.194Kg/m3 air density '[kW']
SG 5.0-145 (AM 0, 5.0MW) AT 
90M],MATCH(TBL_CalcDarwin[[#This Row],[Darwin Temp.
°C]],Curva_Temp[Temp])+1)</f>
        <v>#REF!</v>
      </c>
      <c r="AC88" s="43" t="e">
        <f>HLOOKUP(TBL_CalcDarwin[[#This Row],[Fecha]],#REF!,2,FALSE)</f>
        <v>#REF!</v>
      </c>
      <c r="AD88" s="43" t="e">
        <f>HLOOKUP(TBL_CalcDarwin[[#This Row],[Fecha]],#REF!,3,FALSE)</f>
        <v>#REF!</v>
      </c>
      <c r="AE88" s="43" t="e">
        <f>HLOOKUP(TBL_CalcDarwin[[#This Row],[Fecha]],#REF!,4,FALSE)</f>
        <v>#REF!</v>
      </c>
      <c r="AF88" s="43" t="e">
        <f>HLOOKUP(TBL_CalcDarwin[[#This Row],[Fecha]],#REF!,5,FALSE)</f>
        <v>#REF!</v>
      </c>
      <c r="AG88" s="43" t="e">
        <f>HLOOKUP(TBL_CalcDarwin[[#This Row],[Fecha]],#REF!,6,FALSE)</f>
        <v>#REF!</v>
      </c>
      <c r="AH88" s="43" t="e">
        <f>HLOOKUP(TBL_CalcDarwin[[#This Row],[Fecha]],#REF!,7,FALSE)</f>
        <v>#REF!</v>
      </c>
      <c r="AI88" s="44" t="e">
        <f>HLOOKUP(TBL_CalcDarwin[[#This Row],[Fecha]],#REF!,8,FALSE)</f>
        <v>#REF!</v>
      </c>
      <c r="AJ88" s="44" t="e">
        <f>HLOOKUP(TBL_CalcDarwin[[#This Row],[Fecha]],#REF!,9,FALSE)</f>
        <v>#REF!</v>
      </c>
      <c r="AK88" s="44" t="e">
        <f>HLOOKUP(TBL_CalcDarwin[[#This Row],[Fecha]],#REF!,10,FALSE)</f>
        <v>#REF!</v>
      </c>
      <c r="AL88" s="44" t="e">
        <f>HLOOKUP(TBL_CalcDarwin[[#This Row],[Fecha]],#REF!,11,FALSE)</f>
        <v>#REF!</v>
      </c>
      <c r="AM88" s="44" t="e">
        <f>HLOOKUP(TBL_CalcDarwin[[#This Row],[Fecha]],#REF!,12,FALSE)</f>
        <v>#REF!</v>
      </c>
      <c r="AN88" s="44" t="e">
        <f>HLOOKUP(TBL_CalcDarwin[[#This Row],[Fecha]],#REF!,13,FALSE)</f>
        <v>#REF!</v>
      </c>
      <c r="AO88" s="35" t="e">
        <f>TBL_CalcDarwin[[#This Row],[Lomitas - Barra A - 5.2 - Cerro]]+TBL_CalcDarwin[[#This Row],[Lomitas - Barra A - 5.2 - Medio]]+TBL_CalcDarwin[[#This Row],[Lomitas - Barra A - 5.2 - Mar]]</f>
        <v>#REF!</v>
      </c>
      <c r="AP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8" s="35" t="e">
        <f>TBL_CalcDarwin[[#This Row],[Expansión - Barra A - 5.2 - Cerro]]+TBL_CalcDarwin[[#This Row],[Expansión - Barra A - 5.2 - Medio]]+TBL_CalcDarwin[[#This Row],[Expansión - Barra A - 5.2 - Mar]]</f>
        <v>#REF!</v>
      </c>
      <c r="AT88" s="35" t="e">
        <f>TBL_CalcDarwin[[#This Row],[Expansión - Barra B - 5.2 - Cerro]]</f>
        <v>#REF!</v>
      </c>
      <c r="AU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8" s="29" t="e">
        <f>TBL_CalcDarwin[[#This Row],[Expansión - Barra B - 5.2 - Cerro]]*TBL_CalcDarwin[[#This Row],[AEG 5.2 MW Cerro]]</f>
        <v>#REF!</v>
      </c>
      <c r="AZ88" s="18"/>
      <c r="BA88" s="18"/>
      <c r="BB88" s="18"/>
      <c r="BC88" s="18"/>
      <c r="BD88" s="18"/>
      <c r="BE88" s="18"/>
      <c r="BF88" s="18"/>
    </row>
    <row r="89" spans="2:58" ht="12" x14ac:dyDescent="0.3">
      <c r="B89" s="51" t="e">
        <f t="shared" si="6"/>
        <v>#REF!</v>
      </c>
      <c r="C89" s="17" t="e">
        <f t="shared" si="8"/>
        <v>#REF!</v>
      </c>
      <c r="D89" s="34" t="e">
        <f>TBL_CalcDarwin[[#This Row],[Darwin PLOM
MW]]+TBL_CalcDarwin[[#This Row],[Darwin PLOME
MW]]</f>
        <v>#REF!</v>
      </c>
      <c r="E89" s="34" t="e">
        <f>TBL_CalcDarwin[[#This Row],[PLOM MW TOTAL BARRA A]]+TBL_CalcDarwin[[#This Row],[PLOM MW TOTAL BARRA B]]</f>
        <v>#REF!</v>
      </c>
      <c r="F89" s="34" t="e">
        <f>TBL_CalcDarwin[[#This Row],[PLOME MW TOTAL BARRA A]]+TBL_CalcDarwin[[#This Row],[PLOME MW TOTAL BARRA B]]</f>
        <v>#REF!</v>
      </c>
      <c r="G89" s="46" t="e">
        <f>#REF!</f>
        <v>#REF!</v>
      </c>
      <c r="H89" s="46" t="e">
        <f>#REF!</f>
        <v>#REF!</v>
      </c>
      <c r="I89" s="47" t="e">
        <f>#REF!</f>
        <v>#REF!</v>
      </c>
      <c r="J89" s="45" t="e">
        <f>CEILING(#REF!*TBL_CalcDarwin[[#This Row],[Darwin Gusts
m/s]],0.5)</f>
        <v>#REF!</v>
      </c>
      <c r="K89" s="45" t="e">
        <f>CEILING(#REF!*TBL_CalcDarwin[[#This Row],[Darwin Gusts
m/s]],0.5)</f>
        <v>#REF!</v>
      </c>
      <c r="L89" s="45" t="e">
        <f>CEILING(TBL_CalcDarwin[[#This Row],[Darwin Gusts
m/s]],0.5)</f>
        <v>#REF!</v>
      </c>
      <c r="M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9" s="39" t="e">
        <f>INDEX(Curva_Temp[Temp],MATCH(TBL_CalcDarwin[[#This Row],[Darwin Temp.
°C]],Curva_Temp[Temp]))</f>
        <v>#REF!</v>
      </c>
      <c r="R89" s="39" t="e">
        <f>INDEX(Curva_Temp[Warranted Power Curve for 
1.194Kg/m3 air density '[kW']
SG 5.0-145 (AM+1, 5.2MW) AT 
90M],MATCH(TBL_CalcDarwin[[#This Row],[Darwin Temp.
°C]],Curva_Temp[Temp]))</f>
        <v>#REF!</v>
      </c>
      <c r="S89" s="39" t="e" cm="1">
        <f t="array" ref="S89">INDEX(Curva_Temp[Temp],MATCH(TBL_CalcDarwin[[#This Row],[Darwin Temp.
°C]],Curva_Temp[Temp])+1)</f>
        <v>#REF!</v>
      </c>
      <c r="T89" s="39" t="e" cm="1">
        <f t="array" ref="T89">INDEX(Curva_Temp[Warranted Power Curve for 
1.194Kg/m3 air density '[kW']
SG 5.0-145 (AM+1, 5.2MW) AT 
90M],MATCH(TBL_CalcDarwin[[#This Row],[Darwin Temp.
°C]],Curva_Temp[Temp])+1)</f>
        <v>#REF!</v>
      </c>
      <c r="U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9" s="39" t="e">
        <f>INDEX(Curva_Temp[Temp],MATCH(TBL_CalcDarwin[[#This Row],[Darwin Temp.
°C]],Curva_Temp[Temp]))</f>
        <v>#REF!</v>
      </c>
      <c r="Z89" s="39" t="e">
        <f>INDEX(Curva_Temp[Warranted Power Curve for 
1.194Kg/m3 air density '[kW']
SG 5.0-145 (AM 0, 5.0MW) AT 
90M],MATCH(TBL_CalcDarwin[[#This Row],[Darwin Temp.
°C]],Curva_Temp[Temp]))</f>
        <v>#REF!</v>
      </c>
      <c r="AA89" s="39" t="e" cm="1">
        <f t="array" ref="AA89">INDEX(Curva_Temp[Temp],MATCH(TBL_CalcDarwin[[#This Row],[Darwin Temp.
°C]],Curva_Temp[Temp])+1)</f>
        <v>#REF!</v>
      </c>
      <c r="AB89" s="39" t="e" cm="1">
        <f t="array" ref="AB89">INDEX(Curva_Temp[Warranted Power Curve for 
1.194Kg/m3 air density '[kW']
SG 5.0-145 (AM 0, 5.0MW) AT 
90M],MATCH(TBL_CalcDarwin[[#This Row],[Darwin Temp.
°C]],Curva_Temp[Temp])+1)</f>
        <v>#REF!</v>
      </c>
      <c r="AC89" s="43" t="e">
        <f>HLOOKUP(TBL_CalcDarwin[[#This Row],[Fecha]],#REF!,2,FALSE)</f>
        <v>#REF!</v>
      </c>
      <c r="AD89" s="43" t="e">
        <f>HLOOKUP(TBL_CalcDarwin[[#This Row],[Fecha]],#REF!,3,FALSE)</f>
        <v>#REF!</v>
      </c>
      <c r="AE89" s="43" t="e">
        <f>HLOOKUP(TBL_CalcDarwin[[#This Row],[Fecha]],#REF!,4,FALSE)</f>
        <v>#REF!</v>
      </c>
      <c r="AF89" s="43" t="e">
        <f>HLOOKUP(TBL_CalcDarwin[[#This Row],[Fecha]],#REF!,5,FALSE)</f>
        <v>#REF!</v>
      </c>
      <c r="AG89" s="43" t="e">
        <f>HLOOKUP(TBL_CalcDarwin[[#This Row],[Fecha]],#REF!,6,FALSE)</f>
        <v>#REF!</v>
      </c>
      <c r="AH89" s="43" t="e">
        <f>HLOOKUP(TBL_CalcDarwin[[#This Row],[Fecha]],#REF!,7,FALSE)</f>
        <v>#REF!</v>
      </c>
      <c r="AI89" s="44" t="e">
        <f>HLOOKUP(TBL_CalcDarwin[[#This Row],[Fecha]],#REF!,8,FALSE)</f>
        <v>#REF!</v>
      </c>
      <c r="AJ89" s="44" t="e">
        <f>HLOOKUP(TBL_CalcDarwin[[#This Row],[Fecha]],#REF!,9,FALSE)</f>
        <v>#REF!</v>
      </c>
      <c r="AK89" s="44" t="e">
        <f>HLOOKUP(TBL_CalcDarwin[[#This Row],[Fecha]],#REF!,10,FALSE)</f>
        <v>#REF!</v>
      </c>
      <c r="AL89" s="44" t="e">
        <f>HLOOKUP(TBL_CalcDarwin[[#This Row],[Fecha]],#REF!,11,FALSE)</f>
        <v>#REF!</v>
      </c>
      <c r="AM89" s="44" t="e">
        <f>HLOOKUP(TBL_CalcDarwin[[#This Row],[Fecha]],#REF!,12,FALSE)</f>
        <v>#REF!</v>
      </c>
      <c r="AN89" s="44" t="e">
        <f>HLOOKUP(TBL_CalcDarwin[[#This Row],[Fecha]],#REF!,13,FALSE)</f>
        <v>#REF!</v>
      </c>
      <c r="AO89" s="35" t="e">
        <f>TBL_CalcDarwin[[#This Row],[Lomitas - Barra A - 5.2 - Cerro]]+TBL_CalcDarwin[[#This Row],[Lomitas - Barra A - 5.2 - Medio]]+TBL_CalcDarwin[[#This Row],[Lomitas - Barra A - 5.2 - Mar]]</f>
        <v>#REF!</v>
      </c>
      <c r="AP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9" s="35" t="e">
        <f>TBL_CalcDarwin[[#This Row],[Expansión - Barra A - 5.2 - Cerro]]+TBL_CalcDarwin[[#This Row],[Expansión - Barra A - 5.2 - Medio]]+TBL_CalcDarwin[[#This Row],[Expansión - Barra A - 5.2 - Mar]]</f>
        <v>#REF!</v>
      </c>
      <c r="AT89" s="35" t="e">
        <f>TBL_CalcDarwin[[#This Row],[Expansión - Barra B - 5.2 - Cerro]]</f>
        <v>#REF!</v>
      </c>
      <c r="AU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9" s="29" t="e">
        <f>TBL_CalcDarwin[[#This Row],[Expansión - Barra B - 5.2 - Cerro]]*TBL_CalcDarwin[[#This Row],[AEG 5.2 MW Cerro]]</f>
        <v>#REF!</v>
      </c>
      <c r="AZ89" s="18"/>
      <c r="BA89" s="18"/>
      <c r="BB89" s="18"/>
      <c r="BC89" s="18"/>
      <c r="BD89" s="18"/>
      <c r="BE89" s="18"/>
      <c r="BF89" s="18"/>
    </row>
    <row r="90" spans="2:58" ht="12" x14ac:dyDescent="0.3">
      <c r="B90" s="51" t="e">
        <f t="shared" si="6"/>
        <v>#REF!</v>
      </c>
      <c r="C90" s="17" t="e">
        <f t="shared" si="8"/>
        <v>#REF!</v>
      </c>
      <c r="D90" s="34" t="e">
        <f>TBL_CalcDarwin[[#This Row],[Darwin PLOM
MW]]+TBL_CalcDarwin[[#This Row],[Darwin PLOME
MW]]</f>
        <v>#REF!</v>
      </c>
      <c r="E90" s="34" t="e">
        <f>TBL_CalcDarwin[[#This Row],[PLOM MW TOTAL BARRA A]]+TBL_CalcDarwin[[#This Row],[PLOM MW TOTAL BARRA B]]</f>
        <v>#REF!</v>
      </c>
      <c r="F90" s="34" t="e">
        <f>TBL_CalcDarwin[[#This Row],[PLOME MW TOTAL BARRA A]]+TBL_CalcDarwin[[#This Row],[PLOME MW TOTAL BARRA B]]</f>
        <v>#REF!</v>
      </c>
      <c r="G90" s="46" t="e">
        <f>#REF!</f>
        <v>#REF!</v>
      </c>
      <c r="H90" s="46" t="e">
        <f>#REF!</f>
        <v>#REF!</v>
      </c>
      <c r="I90" s="47" t="e">
        <f>#REF!</f>
        <v>#REF!</v>
      </c>
      <c r="J90" s="45" t="e">
        <f>CEILING(#REF!*TBL_CalcDarwin[[#This Row],[Darwin Gusts
m/s]],0.5)</f>
        <v>#REF!</v>
      </c>
      <c r="K90" s="45" t="e">
        <f>CEILING(#REF!*TBL_CalcDarwin[[#This Row],[Darwin Gusts
m/s]],0.5)</f>
        <v>#REF!</v>
      </c>
      <c r="L90" s="45" t="e">
        <f>CEILING(TBL_CalcDarwin[[#This Row],[Darwin Gusts
m/s]],0.5)</f>
        <v>#REF!</v>
      </c>
      <c r="M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0" s="39" t="e">
        <f>INDEX(Curva_Temp[Temp],MATCH(TBL_CalcDarwin[[#This Row],[Darwin Temp.
°C]],Curva_Temp[Temp]))</f>
        <v>#REF!</v>
      </c>
      <c r="R90" s="39" t="e">
        <f>INDEX(Curva_Temp[Warranted Power Curve for 
1.194Kg/m3 air density '[kW']
SG 5.0-145 (AM+1, 5.2MW) AT 
90M],MATCH(TBL_CalcDarwin[[#This Row],[Darwin Temp.
°C]],Curva_Temp[Temp]))</f>
        <v>#REF!</v>
      </c>
      <c r="S90" s="39" t="e" cm="1">
        <f t="array" ref="S90">INDEX(Curva_Temp[Temp],MATCH(TBL_CalcDarwin[[#This Row],[Darwin Temp.
°C]],Curva_Temp[Temp])+1)</f>
        <v>#REF!</v>
      </c>
      <c r="T90" s="39" t="e" cm="1">
        <f t="array" ref="T90">INDEX(Curva_Temp[Warranted Power Curve for 
1.194Kg/m3 air density '[kW']
SG 5.0-145 (AM+1, 5.2MW) AT 
90M],MATCH(TBL_CalcDarwin[[#This Row],[Darwin Temp.
°C]],Curva_Temp[Temp])+1)</f>
        <v>#REF!</v>
      </c>
      <c r="U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0" s="39" t="e">
        <f>INDEX(Curva_Temp[Temp],MATCH(TBL_CalcDarwin[[#This Row],[Darwin Temp.
°C]],Curva_Temp[Temp]))</f>
        <v>#REF!</v>
      </c>
      <c r="Z90" s="39" t="e">
        <f>INDEX(Curva_Temp[Warranted Power Curve for 
1.194Kg/m3 air density '[kW']
SG 5.0-145 (AM 0, 5.0MW) AT 
90M],MATCH(TBL_CalcDarwin[[#This Row],[Darwin Temp.
°C]],Curva_Temp[Temp]))</f>
        <v>#REF!</v>
      </c>
      <c r="AA90" s="39" t="e" cm="1">
        <f t="array" ref="AA90">INDEX(Curva_Temp[Temp],MATCH(TBL_CalcDarwin[[#This Row],[Darwin Temp.
°C]],Curva_Temp[Temp])+1)</f>
        <v>#REF!</v>
      </c>
      <c r="AB90" s="39" t="e" cm="1">
        <f t="array" ref="AB90">INDEX(Curva_Temp[Warranted Power Curve for 
1.194Kg/m3 air density '[kW']
SG 5.0-145 (AM 0, 5.0MW) AT 
90M],MATCH(TBL_CalcDarwin[[#This Row],[Darwin Temp.
°C]],Curva_Temp[Temp])+1)</f>
        <v>#REF!</v>
      </c>
      <c r="AC90" s="43" t="e">
        <f>HLOOKUP(TBL_CalcDarwin[[#This Row],[Fecha]],#REF!,2,FALSE)</f>
        <v>#REF!</v>
      </c>
      <c r="AD90" s="43" t="e">
        <f>HLOOKUP(TBL_CalcDarwin[[#This Row],[Fecha]],#REF!,3,FALSE)</f>
        <v>#REF!</v>
      </c>
      <c r="AE90" s="43" t="e">
        <f>HLOOKUP(TBL_CalcDarwin[[#This Row],[Fecha]],#REF!,4,FALSE)</f>
        <v>#REF!</v>
      </c>
      <c r="AF90" s="43" t="e">
        <f>HLOOKUP(TBL_CalcDarwin[[#This Row],[Fecha]],#REF!,5,FALSE)</f>
        <v>#REF!</v>
      </c>
      <c r="AG90" s="43" t="e">
        <f>HLOOKUP(TBL_CalcDarwin[[#This Row],[Fecha]],#REF!,6,FALSE)</f>
        <v>#REF!</v>
      </c>
      <c r="AH90" s="43" t="e">
        <f>HLOOKUP(TBL_CalcDarwin[[#This Row],[Fecha]],#REF!,7,FALSE)</f>
        <v>#REF!</v>
      </c>
      <c r="AI90" s="44" t="e">
        <f>HLOOKUP(TBL_CalcDarwin[[#This Row],[Fecha]],#REF!,8,FALSE)</f>
        <v>#REF!</v>
      </c>
      <c r="AJ90" s="44" t="e">
        <f>HLOOKUP(TBL_CalcDarwin[[#This Row],[Fecha]],#REF!,9,FALSE)</f>
        <v>#REF!</v>
      </c>
      <c r="AK90" s="44" t="e">
        <f>HLOOKUP(TBL_CalcDarwin[[#This Row],[Fecha]],#REF!,10,FALSE)</f>
        <v>#REF!</v>
      </c>
      <c r="AL90" s="44" t="e">
        <f>HLOOKUP(TBL_CalcDarwin[[#This Row],[Fecha]],#REF!,11,FALSE)</f>
        <v>#REF!</v>
      </c>
      <c r="AM90" s="44" t="e">
        <f>HLOOKUP(TBL_CalcDarwin[[#This Row],[Fecha]],#REF!,12,FALSE)</f>
        <v>#REF!</v>
      </c>
      <c r="AN90" s="44" t="e">
        <f>HLOOKUP(TBL_CalcDarwin[[#This Row],[Fecha]],#REF!,13,FALSE)</f>
        <v>#REF!</v>
      </c>
      <c r="AO90" s="35" t="e">
        <f>TBL_CalcDarwin[[#This Row],[Lomitas - Barra A - 5.2 - Cerro]]+TBL_CalcDarwin[[#This Row],[Lomitas - Barra A - 5.2 - Medio]]+TBL_CalcDarwin[[#This Row],[Lomitas - Barra A - 5.2 - Mar]]</f>
        <v>#REF!</v>
      </c>
      <c r="AP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0" s="35" t="e">
        <f>TBL_CalcDarwin[[#This Row],[Expansión - Barra A - 5.2 - Cerro]]+TBL_CalcDarwin[[#This Row],[Expansión - Barra A - 5.2 - Medio]]+TBL_CalcDarwin[[#This Row],[Expansión - Barra A - 5.2 - Mar]]</f>
        <v>#REF!</v>
      </c>
      <c r="AT90" s="35" t="e">
        <f>TBL_CalcDarwin[[#This Row],[Expansión - Barra B - 5.2 - Cerro]]</f>
        <v>#REF!</v>
      </c>
      <c r="AU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0" s="29" t="e">
        <f>TBL_CalcDarwin[[#This Row],[Expansión - Barra B - 5.2 - Cerro]]*TBL_CalcDarwin[[#This Row],[AEG 5.2 MW Cerro]]</f>
        <v>#REF!</v>
      </c>
      <c r="AZ90" s="18"/>
      <c r="BA90" s="18"/>
      <c r="BB90" s="18"/>
      <c r="BC90" s="18"/>
      <c r="BD90" s="18"/>
      <c r="BE90" s="18"/>
      <c r="BF90" s="18"/>
    </row>
    <row r="91" spans="2:58" ht="12" x14ac:dyDescent="0.3">
      <c r="B91" s="51" t="e">
        <f t="shared" si="6"/>
        <v>#REF!</v>
      </c>
      <c r="C91" s="17" t="e">
        <f t="shared" si="8"/>
        <v>#REF!</v>
      </c>
      <c r="D91" s="34" t="e">
        <f>TBL_CalcDarwin[[#This Row],[Darwin PLOM
MW]]+TBL_CalcDarwin[[#This Row],[Darwin PLOME
MW]]</f>
        <v>#REF!</v>
      </c>
      <c r="E91" s="34" t="e">
        <f>TBL_CalcDarwin[[#This Row],[PLOM MW TOTAL BARRA A]]+TBL_CalcDarwin[[#This Row],[PLOM MW TOTAL BARRA B]]</f>
        <v>#REF!</v>
      </c>
      <c r="F91" s="34" t="e">
        <f>TBL_CalcDarwin[[#This Row],[PLOME MW TOTAL BARRA A]]+TBL_CalcDarwin[[#This Row],[PLOME MW TOTAL BARRA B]]</f>
        <v>#REF!</v>
      </c>
      <c r="G91" s="46" t="e">
        <f>#REF!</f>
        <v>#REF!</v>
      </c>
      <c r="H91" s="46" t="e">
        <f>#REF!</f>
        <v>#REF!</v>
      </c>
      <c r="I91" s="47" t="e">
        <f>#REF!</f>
        <v>#REF!</v>
      </c>
      <c r="J91" s="45" t="e">
        <f>CEILING(#REF!*TBL_CalcDarwin[[#This Row],[Darwin Gusts
m/s]],0.5)</f>
        <v>#REF!</v>
      </c>
      <c r="K91" s="45" t="e">
        <f>CEILING(#REF!*TBL_CalcDarwin[[#This Row],[Darwin Gusts
m/s]],0.5)</f>
        <v>#REF!</v>
      </c>
      <c r="L91" s="45" t="e">
        <f>CEILING(TBL_CalcDarwin[[#This Row],[Darwin Gusts
m/s]],0.5)</f>
        <v>#REF!</v>
      </c>
      <c r="M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1" s="39" t="e">
        <f>INDEX(Curva_Temp[Temp],MATCH(TBL_CalcDarwin[[#This Row],[Darwin Temp.
°C]],Curva_Temp[Temp]))</f>
        <v>#REF!</v>
      </c>
      <c r="R91" s="39" t="e">
        <f>INDEX(Curva_Temp[Warranted Power Curve for 
1.194Kg/m3 air density '[kW']
SG 5.0-145 (AM+1, 5.2MW) AT 
90M],MATCH(TBL_CalcDarwin[[#This Row],[Darwin Temp.
°C]],Curva_Temp[Temp]))</f>
        <v>#REF!</v>
      </c>
      <c r="S91" s="39" t="e" cm="1">
        <f t="array" ref="S91">INDEX(Curva_Temp[Temp],MATCH(TBL_CalcDarwin[[#This Row],[Darwin Temp.
°C]],Curva_Temp[Temp])+1)</f>
        <v>#REF!</v>
      </c>
      <c r="T91" s="39" t="e" cm="1">
        <f t="array" ref="T91">INDEX(Curva_Temp[Warranted Power Curve for 
1.194Kg/m3 air density '[kW']
SG 5.0-145 (AM+1, 5.2MW) AT 
90M],MATCH(TBL_CalcDarwin[[#This Row],[Darwin Temp.
°C]],Curva_Temp[Temp])+1)</f>
        <v>#REF!</v>
      </c>
      <c r="U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1" s="39" t="e">
        <f>INDEX(Curva_Temp[Temp],MATCH(TBL_CalcDarwin[[#This Row],[Darwin Temp.
°C]],Curva_Temp[Temp]))</f>
        <v>#REF!</v>
      </c>
      <c r="Z91" s="39" t="e">
        <f>INDEX(Curva_Temp[Warranted Power Curve for 
1.194Kg/m3 air density '[kW']
SG 5.0-145 (AM 0, 5.0MW) AT 
90M],MATCH(TBL_CalcDarwin[[#This Row],[Darwin Temp.
°C]],Curva_Temp[Temp]))</f>
        <v>#REF!</v>
      </c>
      <c r="AA91" s="39" t="e" cm="1">
        <f t="array" ref="AA91">INDEX(Curva_Temp[Temp],MATCH(TBL_CalcDarwin[[#This Row],[Darwin Temp.
°C]],Curva_Temp[Temp])+1)</f>
        <v>#REF!</v>
      </c>
      <c r="AB91" s="39" t="e" cm="1">
        <f t="array" ref="AB91">INDEX(Curva_Temp[Warranted Power Curve for 
1.194Kg/m3 air density '[kW']
SG 5.0-145 (AM 0, 5.0MW) AT 
90M],MATCH(TBL_CalcDarwin[[#This Row],[Darwin Temp.
°C]],Curva_Temp[Temp])+1)</f>
        <v>#REF!</v>
      </c>
      <c r="AC91" s="43" t="e">
        <f>HLOOKUP(TBL_CalcDarwin[[#This Row],[Fecha]],#REF!,2,FALSE)</f>
        <v>#REF!</v>
      </c>
      <c r="AD91" s="43" t="e">
        <f>HLOOKUP(TBL_CalcDarwin[[#This Row],[Fecha]],#REF!,3,FALSE)</f>
        <v>#REF!</v>
      </c>
      <c r="AE91" s="43" t="e">
        <f>HLOOKUP(TBL_CalcDarwin[[#This Row],[Fecha]],#REF!,4,FALSE)</f>
        <v>#REF!</v>
      </c>
      <c r="AF91" s="43" t="e">
        <f>HLOOKUP(TBL_CalcDarwin[[#This Row],[Fecha]],#REF!,5,FALSE)</f>
        <v>#REF!</v>
      </c>
      <c r="AG91" s="43" t="e">
        <f>HLOOKUP(TBL_CalcDarwin[[#This Row],[Fecha]],#REF!,6,FALSE)</f>
        <v>#REF!</v>
      </c>
      <c r="AH91" s="43" t="e">
        <f>HLOOKUP(TBL_CalcDarwin[[#This Row],[Fecha]],#REF!,7,FALSE)</f>
        <v>#REF!</v>
      </c>
      <c r="AI91" s="44" t="e">
        <f>HLOOKUP(TBL_CalcDarwin[[#This Row],[Fecha]],#REF!,8,FALSE)</f>
        <v>#REF!</v>
      </c>
      <c r="AJ91" s="44" t="e">
        <f>HLOOKUP(TBL_CalcDarwin[[#This Row],[Fecha]],#REF!,9,FALSE)</f>
        <v>#REF!</v>
      </c>
      <c r="AK91" s="44" t="e">
        <f>HLOOKUP(TBL_CalcDarwin[[#This Row],[Fecha]],#REF!,10,FALSE)</f>
        <v>#REF!</v>
      </c>
      <c r="AL91" s="44" t="e">
        <f>HLOOKUP(TBL_CalcDarwin[[#This Row],[Fecha]],#REF!,11,FALSE)</f>
        <v>#REF!</v>
      </c>
      <c r="AM91" s="44" t="e">
        <f>HLOOKUP(TBL_CalcDarwin[[#This Row],[Fecha]],#REF!,12,FALSE)</f>
        <v>#REF!</v>
      </c>
      <c r="AN91" s="44" t="e">
        <f>HLOOKUP(TBL_CalcDarwin[[#This Row],[Fecha]],#REF!,13,FALSE)</f>
        <v>#REF!</v>
      </c>
      <c r="AO91" s="35" t="e">
        <f>TBL_CalcDarwin[[#This Row],[Lomitas - Barra A - 5.2 - Cerro]]+TBL_CalcDarwin[[#This Row],[Lomitas - Barra A - 5.2 - Medio]]+TBL_CalcDarwin[[#This Row],[Lomitas - Barra A - 5.2 - Mar]]</f>
        <v>#REF!</v>
      </c>
      <c r="AP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1" s="35" t="e">
        <f>TBL_CalcDarwin[[#This Row],[Expansión - Barra A - 5.2 - Cerro]]+TBL_CalcDarwin[[#This Row],[Expansión - Barra A - 5.2 - Medio]]+TBL_CalcDarwin[[#This Row],[Expansión - Barra A - 5.2 - Mar]]</f>
        <v>#REF!</v>
      </c>
      <c r="AT91" s="35" t="e">
        <f>TBL_CalcDarwin[[#This Row],[Expansión - Barra B - 5.2 - Cerro]]</f>
        <v>#REF!</v>
      </c>
      <c r="AU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1" s="29" t="e">
        <f>TBL_CalcDarwin[[#This Row],[Expansión - Barra B - 5.2 - Cerro]]*TBL_CalcDarwin[[#This Row],[AEG 5.2 MW Cerro]]</f>
        <v>#REF!</v>
      </c>
      <c r="AZ91" s="18"/>
      <c r="BA91" s="18"/>
      <c r="BB91" s="18"/>
      <c r="BC91" s="18"/>
      <c r="BD91" s="18"/>
      <c r="BE91" s="18"/>
      <c r="BF91" s="18"/>
    </row>
    <row r="92" spans="2:58" ht="12" x14ac:dyDescent="0.3">
      <c r="B92" s="51" t="e">
        <f t="shared" si="6"/>
        <v>#REF!</v>
      </c>
      <c r="C92" s="17" t="e">
        <f t="shared" si="8"/>
        <v>#REF!</v>
      </c>
      <c r="D92" s="34" t="e">
        <f>TBL_CalcDarwin[[#This Row],[Darwin PLOM
MW]]+TBL_CalcDarwin[[#This Row],[Darwin PLOME
MW]]</f>
        <v>#REF!</v>
      </c>
      <c r="E92" s="34" t="e">
        <f>TBL_CalcDarwin[[#This Row],[PLOM MW TOTAL BARRA A]]+TBL_CalcDarwin[[#This Row],[PLOM MW TOTAL BARRA B]]</f>
        <v>#REF!</v>
      </c>
      <c r="F92" s="34" t="e">
        <f>TBL_CalcDarwin[[#This Row],[PLOME MW TOTAL BARRA A]]+TBL_CalcDarwin[[#This Row],[PLOME MW TOTAL BARRA B]]</f>
        <v>#REF!</v>
      </c>
      <c r="G92" s="46" t="e">
        <f>#REF!</f>
        <v>#REF!</v>
      </c>
      <c r="H92" s="46" t="e">
        <f>#REF!</f>
        <v>#REF!</v>
      </c>
      <c r="I92" s="47" t="e">
        <f>#REF!</f>
        <v>#REF!</v>
      </c>
      <c r="J92" s="45" t="e">
        <f>CEILING(#REF!*TBL_CalcDarwin[[#This Row],[Darwin Gusts
m/s]],0.5)</f>
        <v>#REF!</v>
      </c>
      <c r="K92" s="45" t="e">
        <f>CEILING(#REF!*TBL_CalcDarwin[[#This Row],[Darwin Gusts
m/s]],0.5)</f>
        <v>#REF!</v>
      </c>
      <c r="L92" s="45" t="e">
        <f>CEILING(TBL_CalcDarwin[[#This Row],[Darwin Gusts
m/s]],0.5)</f>
        <v>#REF!</v>
      </c>
      <c r="M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2" s="39" t="e">
        <f>INDEX(Curva_Temp[Temp],MATCH(TBL_CalcDarwin[[#This Row],[Darwin Temp.
°C]],Curva_Temp[Temp]))</f>
        <v>#REF!</v>
      </c>
      <c r="R92" s="39" t="e">
        <f>INDEX(Curva_Temp[Warranted Power Curve for 
1.194Kg/m3 air density '[kW']
SG 5.0-145 (AM+1, 5.2MW) AT 
90M],MATCH(TBL_CalcDarwin[[#This Row],[Darwin Temp.
°C]],Curva_Temp[Temp]))</f>
        <v>#REF!</v>
      </c>
      <c r="S92" s="39" t="e" cm="1">
        <f t="array" ref="S92">INDEX(Curva_Temp[Temp],MATCH(TBL_CalcDarwin[[#This Row],[Darwin Temp.
°C]],Curva_Temp[Temp])+1)</f>
        <v>#REF!</v>
      </c>
      <c r="T92" s="39" t="e" cm="1">
        <f t="array" ref="T92">INDEX(Curva_Temp[Warranted Power Curve for 
1.194Kg/m3 air density '[kW']
SG 5.0-145 (AM+1, 5.2MW) AT 
90M],MATCH(TBL_CalcDarwin[[#This Row],[Darwin Temp.
°C]],Curva_Temp[Temp])+1)</f>
        <v>#REF!</v>
      </c>
      <c r="U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2" s="39" t="e">
        <f>INDEX(Curva_Temp[Temp],MATCH(TBL_CalcDarwin[[#This Row],[Darwin Temp.
°C]],Curva_Temp[Temp]))</f>
        <v>#REF!</v>
      </c>
      <c r="Z92" s="39" t="e">
        <f>INDEX(Curva_Temp[Warranted Power Curve for 
1.194Kg/m3 air density '[kW']
SG 5.0-145 (AM 0, 5.0MW) AT 
90M],MATCH(TBL_CalcDarwin[[#This Row],[Darwin Temp.
°C]],Curva_Temp[Temp]))</f>
        <v>#REF!</v>
      </c>
      <c r="AA92" s="39" t="e" cm="1">
        <f t="array" ref="AA92">INDEX(Curva_Temp[Temp],MATCH(TBL_CalcDarwin[[#This Row],[Darwin Temp.
°C]],Curva_Temp[Temp])+1)</f>
        <v>#REF!</v>
      </c>
      <c r="AB92" s="39" t="e" cm="1">
        <f t="array" ref="AB92">INDEX(Curva_Temp[Warranted Power Curve for 
1.194Kg/m3 air density '[kW']
SG 5.0-145 (AM 0, 5.0MW) AT 
90M],MATCH(TBL_CalcDarwin[[#This Row],[Darwin Temp.
°C]],Curva_Temp[Temp])+1)</f>
        <v>#REF!</v>
      </c>
      <c r="AC92" s="43" t="e">
        <f>HLOOKUP(TBL_CalcDarwin[[#This Row],[Fecha]],#REF!,2,FALSE)</f>
        <v>#REF!</v>
      </c>
      <c r="AD92" s="43" t="e">
        <f>HLOOKUP(TBL_CalcDarwin[[#This Row],[Fecha]],#REF!,3,FALSE)</f>
        <v>#REF!</v>
      </c>
      <c r="AE92" s="43" t="e">
        <f>HLOOKUP(TBL_CalcDarwin[[#This Row],[Fecha]],#REF!,4,FALSE)</f>
        <v>#REF!</v>
      </c>
      <c r="AF92" s="43" t="e">
        <f>HLOOKUP(TBL_CalcDarwin[[#This Row],[Fecha]],#REF!,5,FALSE)</f>
        <v>#REF!</v>
      </c>
      <c r="AG92" s="43" t="e">
        <f>HLOOKUP(TBL_CalcDarwin[[#This Row],[Fecha]],#REF!,6,FALSE)</f>
        <v>#REF!</v>
      </c>
      <c r="AH92" s="43" t="e">
        <f>HLOOKUP(TBL_CalcDarwin[[#This Row],[Fecha]],#REF!,7,FALSE)</f>
        <v>#REF!</v>
      </c>
      <c r="AI92" s="44" t="e">
        <f>HLOOKUP(TBL_CalcDarwin[[#This Row],[Fecha]],#REF!,8,FALSE)</f>
        <v>#REF!</v>
      </c>
      <c r="AJ92" s="44" t="e">
        <f>HLOOKUP(TBL_CalcDarwin[[#This Row],[Fecha]],#REF!,9,FALSE)</f>
        <v>#REF!</v>
      </c>
      <c r="AK92" s="44" t="e">
        <f>HLOOKUP(TBL_CalcDarwin[[#This Row],[Fecha]],#REF!,10,FALSE)</f>
        <v>#REF!</v>
      </c>
      <c r="AL92" s="44" t="e">
        <f>HLOOKUP(TBL_CalcDarwin[[#This Row],[Fecha]],#REF!,11,FALSE)</f>
        <v>#REF!</v>
      </c>
      <c r="AM92" s="44" t="e">
        <f>HLOOKUP(TBL_CalcDarwin[[#This Row],[Fecha]],#REF!,12,FALSE)</f>
        <v>#REF!</v>
      </c>
      <c r="AN92" s="44" t="e">
        <f>HLOOKUP(TBL_CalcDarwin[[#This Row],[Fecha]],#REF!,13,FALSE)</f>
        <v>#REF!</v>
      </c>
      <c r="AO92" s="35" t="e">
        <f>TBL_CalcDarwin[[#This Row],[Lomitas - Barra A - 5.2 - Cerro]]+TBL_CalcDarwin[[#This Row],[Lomitas - Barra A - 5.2 - Medio]]+TBL_CalcDarwin[[#This Row],[Lomitas - Barra A - 5.2 - Mar]]</f>
        <v>#REF!</v>
      </c>
      <c r="AP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2" s="35" t="e">
        <f>TBL_CalcDarwin[[#This Row],[Expansión - Barra A - 5.2 - Cerro]]+TBL_CalcDarwin[[#This Row],[Expansión - Barra A - 5.2 - Medio]]+TBL_CalcDarwin[[#This Row],[Expansión - Barra A - 5.2 - Mar]]</f>
        <v>#REF!</v>
      </c>
      <c r="AT92" s="35" t="e">
        <f>TBL_CalcDarwin[[#This Row],[Expansión - Barra B - 5.2 - Cerro]]</f>
        <v>#REF!</v>
      </c>
      <c r="AU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2" s="29" t="e">
        <f>TBL_CalcDarwin[[#This Row],[Expansión - Barra B - 5.2 - Cerro]]*TBL_CalcDarwin[[#This Row],[AEG 5.2 MW Cerro]]</f>
        <v>#REF!</v>
      </c>
      <c r="AZ92" s="18"/>
      <c r="BA92" s="18"/>
      <c r="BB92" s="18"/>
      <c r="BC92" s="18"/>
      <c r="BD92" s="18"/>
      <c r="BE92" s="18"/>
      <c r="BF92" s="18"/>
    </row>
    <row r="93" spans="2:58" ht="12" x14ac:dyDescent="0.3">
      <c r="B93" s="51" t="e">
        <f t="shared" si="6"/>
        <v>#REF!</v>
      </c>
      <c r="C93" s="17" t="e">
        <f t="shared" si="8"/>
        <v>#REF!</v>
      </c>
      <c r="D93" s="34" t="e">
        <f>TBL_CalcDarwin[[#This Row],[Darwin PLOM
MW]]+TBL_CalcDarwin[[#This Row],[Darwin PLOME
MW]]</f>
        <v>#REF!</v>
      </c>
      <c r="E93" s="34" t="e">
        <f>TBL_CalcDarwin[[#This Row],[PLOM MW TOTAL BARRA A]]+TBL_CalcDarwin[[#This Row],[PLOM MW TOTAL BARRA B]]</f>
        <v>#REF!</v>
      </c>
      <c r="F93" s="34" t="e">
        <f>TBL_CalcDarwin[[#This Row],[PLOME MW TOTAL BARRA A]]+TBL_CalcDarwin[[#This Row],[PLOME MW TOTAL BARRA B]]</f>
        <v>#REF!</v>
      </c>
      <c r="G93" s="46" t="e">
        <f>#REF!</f>
        <v>#REF!</v>
      </c>
      <c r="H93" s="46" t="e">
        <f>#REF!</f>
        <v>#REF!</v>
      </c>
      <c r="I93" s="47" t="e">
        <f>#REF!</f>
        <v>#REF!</v>
      </c>
      <c r="J93" s="45" t="e">
        <f>CEILING(#REF!*TBL_CalcDarwin[[#This Row],[Darwin Gusts
m/s]],0.5)</f>
        <v>#REF!</v>
      </c>
      <c r="K93" s="45" t="e">
        <f>CEILING(#REF!*TBL_CalcDarwin[[#This Row],[Darwin Gusts
m/s]],0.5)</f>
        <v>#REF!</v>
      </c>
      <c r="L93" s="45" t="e">
        <f>CEILING(TBL_CalcDarwin[[#This Row],[Darwin Gusts
m/s]],0.5)</f>
        <v>#REF!</v>
      </c>
      <c r="M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3" s="39" t="e">
        <f>INDEX(Curva_Temp[Temp],MATCH(TBL_CalcDarwin[[#This Row],[Darwin Temp.
°C]],Curva_Temp[Temp]))</f>
        <v>#REF!</v>
      </c>
      <c r="R93" s="39" t="e">
        <f>INDEX(Curva_Temp[Warranted Power Curve for 
1.194Kg/m3 air density '[kW']
SG 5.0-145 (AM+1, 5.2MW) AT 
90M],MATCH(TBL_CalcDarwin[[#This Row],[Darwin Temp.
°C]],Curva_Temp[Temp]))</f>
        <v>#REF!</v>
      </c>
      <c r="S93" s="39" t="e" cm="1">
        <f t="array" ref="S93">INDEX(Curva_Temp[Temp],MATCH(TBL_CalcDarwin[[#This Row],[Darwin Temp.
°C]],Curva_Temp[Temp])+1)</f>
        <v>#REF!</v>
      </c>
      <c r="T93" s="39" t="e" cm="1">
        <f t="array" ref="T93">INDEX(Curva_Temp[Warranted Power Curve for 
1.194Kg/m3 air density '[kW']
SG 5.0-145 (AM+1, 5.2MW) AT 
90M],MATCH(TBL_CalcDarwin[[#This Row],[Darwin Temp.
°C]],Curva_Temp[Temp])+1)</f>
        <v>#REF!</v>
      </c>
      <c r="U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3" s="39" t="e">
        <f>INDEX(Curva_Temp[Temp],MATCH(TBL_CalcDarwin[[#This Row],[Darwin Temp.
°C]],Curva_Temp[Temp]))</f>
        <v>#REF!</v>
      </c>
      <c r="Z93" s="39" t="e">
        <f>INDEX(Curva_Temp[Warranted Power Curve for 
1.194Kg/m3 air density '[kW']
SG 5.0-145 (AM 0, 5.0MW) AT 
90M],MATCH(TBL_CalcDarwin[[#This Row],[Darwin Temp.
°C]],Curva_Temp[Temp]))</f>
        <v>#REF!</v>
      </c>
      <c r="AA93" s="39" t="e" cm="1">
        <f t="array" ref="AA93">INDEX(Curva_Temp[Temp],MATCH(TBL_CalcDarwin[[#This Row],[Darwin Temp.
°C]],Curva_Temp[Temp])+1)</f>
        <v>#REF!</v>
      </c>
      <c r="AB93" s="39" t="e" cm="1">
        <f t="array" ref="AB93">INDEX(Curva_Temp[Warranted Power Curve for 
1.194Kg/m3 air density '[kW']
SG 5.0-145 (AM 0, 5.0MW) AT 
90M],MATCH(TBL_CalcDarwin[[#This Row],[Darwin Temp.
°C]],Curva_Temp[Temp])+1)</f>
        <v>#REF!</v>
      </c>
      <c r="AC93" s="43" t="e">
        <f>HLOOKUP(TBL_CalcDarwin[[#This Row],[Fecha]],#REF!,2,FALSE)</f>
        <v>#REF!</v>
      </c>
      <c r="AD93" s="43" t="e">
        <f>HLOOKUP(TBL_CalcDarwin[[#This Row],[Fecha]],#REF!,3,FALSE)</f>
        <v>#REF!</v>
      </c>
      <c r="AE93" s="43" t="e">
        <f>HLOOKUP(TBL_CalcDarwin[[#This Row],[Fecha]],#REF!,4,FALSE)</f>
        <v>#REF!</v>
      </c>
      <c r="AF93" s="43" t="e">
        <f>HLOOKUP(TBL_CalcDarwin[[#This Row],[Fecha]],#REF!,5,FALSE)</f>
        <v>#REF!</v>
      </c>
      <c r="AG93" s="43" t="e">
        <f>HLOOKUP(TBL_CalcDarwin[[#This Row],[Fecha]],#REF!,6,FALSE)</f>
        <v>#REF!</v>
      </c>
      <c r="AH93" s="43" t="e">
        <f>HLOOKUP(TBL_CalcDarwin[[#This Row],[Fecha]],#REF!,7,FALSE)</f>
        <v>#REF!</v>
      </c>
      <c r="AI93" s="44" t="e">
        <f>HLOOKUP(TBL_CalcDarwin[[#This Row],[Fecha]],#REF!,8,FALSE)</f>
        <v>#REF!</v>
      </c>
      <c r="AJ93" s="44" t="e">
        <f>HLOOKUP(TBL_CalcDarwin[[#This Row],[Fecha]],#REF!,9,FALSE)</f>
        <v>#REF!</v>
      </c>
      <c r="AK93" s="44" t="e">
        <f>HLOOKUP(TBL_CalcDarwin[[#This Row],[Fecha]],#REF!,10,FALSE)</f>
        <v>#REF!</v>
      </c>
      <c r="AL93" s="44" t="e">
        <f>HLOOKUP(TBL_CalcDarwin[[#This Row],[Fecha]],#REF!,11,FALSE)</f>
        <v>#REF!</v>
      </c>
      <c r="AM93" s="44" t="e">
        <f>HLOOKUP(TBL_CalcDarwin[[#This Row],[Fecha]],#REF!,12,FALSE)</f>
        <v>#REF!</v>
      </c>
      <c r="AN93" s="44" t="e">
        <f>HLOOKUP(TBL_CalcDarwin[[#This Row],[Fecha]],#REF!,13,FALSE)</f>
        <v>#REF!</v>
      </c>
      <c r="AO93" s="35" t="e">
        <f>TBL_CalcDarwin[[#This Row],[Lomitas - Barra A - 5.2 - Cerro]]+TBL_CalcDarwin[[#This Row],[Lomitas - Barra A - 5.2 - Medio]]+TBL_CalcDarwin[[#This Row],[Lomitas - Barra A - 5.2 - Mar]]</f>
        <v>#REF!</v>
      </c>
      <c r="AP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3" s="35" t="e">
        <f>TBL_CalcDarwin[[#This Row],[Expansión - Barra A - 5.2 - Cerro]]+TBL_CalcDarwin[[#This Row],[Expansión - Barra A - 5.2 - Medio]]+TBL_CalcDarwin[[#This Row],[Expansión - Barra A - 5.2 - Mar]]</f>
        <v>#REF!</v>
      </c>
      <c r="AT93" s="35" t="e">
        <f>TBL_CalcDarwin[[#This Row],[Expansión - Barra B - 5.2 - Cerro]]</f>
        <v>#REF!</v>
      </c>
      <c r="AU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3" s="29" t="e">
        <f>TBL_CalcDarwin[[#This Row],[Expansión - Barra B - 5.2 - Cerro]]*TBL_CalcDarwin[[#This Row],[AEG 5.2 MW Cerro]]</f>
        <v>#REF!</v>
      </c>
      <c r="AZ93" s="18"/>
      <c r="BA93" s="18"/>
      <c r="BB93" s="18"/>
      <c r="BC93" s="18"/>
      <c r="BD93" s="18"/>
      <c r="BE93" s="18"/>
      <c r="BF93" s="18"/>
    </row>
    <row r="94" spans="2:58" ht="12" x14ac:dyDescent="0.3">
      <c r="B94" s="51" t="e">
        <f t="shared" si="6"/>
        <v>#REF!</v>
      </c>
      <c r="C94" s="17" t="e">
        <f t="shared" si="8"/>
        <v>#REF!</v>
      </c>
      <c r="D94" s="34" t="e">
        <f>TBL_CalcDarwin[[#This Row],[Darwin PLOM
MW]]+TBL_CalcDarwin[[#This Row],[Darwin PLOME
MW]]</f>
        <v>#REF!</v>
      </c>
      <c r="E94" s="34" t="e">
        <f>TBL_CalcDarwin[[#This Row],[PLOM MW TOTAL BARRA A]]+TBL_CalcDarwin[[#This Row],[PLOM MW TOTAL BARRA B]]</f>
        <v>#REF!</v>
      </c>
      <c r="F94" s="34" t="e">
        <f>TBL_CalcDarwin[[#This Row],[PLOME MW TOTAL BARRA A]]+TBL_CalcDarwin[[#This Row],[PLOME MW TOTAL BARRA B]]</f>
        <v>#REF!</v>
      </c>
      <c r="G94" s="46" t="e">
        <f>#REF!</f>
        <v>#REF!</v>
      </c>
      <c r="H94" s="46" t="e">
        <f>#REF!</f>
        <v>#REF!</v>
      </c>
      <c r="I94" s="47" t="e">
        <f>#REF!</f>
        <v>#REF!</v>
      </c>
      <c r="J94" s="45" t="e">
        <f>CEILING(#REF!*TBL_CalcDarwin[[#This Row],[Darwin Gusts
m/s]],0.5)</f>
        <v>#REF!</v>
      </c>
      <c r="K94" s="45" t="e">
        <f>CEILING(#REF!*TBL_CalcDarwin[[#This Row],[Darwin Gusts
m/s]],0.5)</f>
        <v>#REF!</v>
      </c>
      <c r="L94" s="45" t="e">
        <f>CEILING(TBL_CalcDarwin[[#This Row],[Darwin Gusts
m/s]],0.5)</f>
        <v>#REF!</v>
      </c>
      <c r="M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4" s="39" t="e">
        <f>INDEX(Curva_Temp[Temp],MATCH(TBL_CalcDarwin[[#This Row],[Darwin Temp.
°C]],Curva_Temp[Temp]))</f>
        <v>#REF!</v>
      </c>
      <c r="R94" s="39" t="e">
        <f>INDEX(Curva_Temp[Warranted Power Curve for 
1.194Kg/m3 air density '[kW']
SG 5.0-145 (AM+1, 5.2MW) AT 
90M],MATCH(TBL_CalcDarwin[[#This Row],[Darwin Temp.
°C]],Curva_Temp[Temp]))</f>
        <v>#REF!</v>
      </c>
      <c r="S94" s="39" t="e" cm="1">
        <f t="array" ref="S94">INDEX(Curva_Temp[Temp],MATCH(TBL_CalcDarwin[[#This Row],[Darwin Temp.
°C]],Curva_Temp[Temp])+1)</f>
        <v>#REF!</v>
      </c>
      <c r="T94" s="39" t="e" cm="1">
        <f t="array" ref="T94">INDEX(Curva_Temp[Warranted Power Curve for 
1.194Kg/m3 air density '[kW']
SG 5.0-145 (AM+1, 5.2MW) AT 
90M],MATCH(TBL_CalcDarwin[[#This Row],[Darwin Temp.
°C]],Curva_Temp[Temp])+1)</f>
        <v>#REF!</v>
      </c>
      <c r="U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4" s="39" t="e">
        <f>INDEX(Curva_Temp[Temp],MATCH(TBL_CalcDarwin[[#This Row],[Darwin Temp.
°C]],Curva_Temp[Temp]))</f>
        <v>#REF!</v>
      </c>
      <c r="Z94" s="39" t="e">
        <f>INDEX(Curva_Temp[Warranted Power Curve for 
1.194Kg/m3 air density '[kW']
SG 5.0-145 (AM 0, 5.0MW) AT 
90M],MATCH(TBL_CalcDarwin[[#This Row],[Darwin Temp.
°C]],Curva_Temp[Temp]))</f>
        <v>#REF!</v>
      </c>
      <c r="AA94" s="39" t="e" cm="1">
        <f t="array" ref="AA94">INDEX(Curva_Temp[Temp],MATCH(TBL_CalcDarwin[[#This Row],[Darwin Temp.
°C]],Curva_Temp[Temp])+1)</f>
        <v>#REF!</v>
      </c>
      <c r="AB94" s="39" t="e" cm="1">
        <f t="array" ref="AB94">INDEX(Curva_Temp[Warranted Power Curve for 
1.194Kg/m3 air density '[kW']
SG 5.0-145 (AM 0, 5.0MW) AT 
90M],MATCH(TBL_CalcDarwin[[#This Row],[Darwin Temp.
°C]],Curva_Temp[Temp])+1)</f>
        <v>#REF!</v>
      </c>
      <c r="AC94" s="43" t="e">
        <f>HLOOKUP(TBL_CalcDarwin[[#This Row],[Fecha]],#REF!,2,FALSE)</f>
        <v>#REF!</v>
      </c>
      <c r="AD94" s="43" t="e">
        <f>HLOOKUP(TBL_CalcDarwin[[#This Row],[Fecha]],#REF!,3,FALSE)</f>
        <v>#REF!</v>
      </c>
      <c r="AE94" s="43" t="e">
        <f>HLOOKUP(TBL_CalcDarwin[[#This Row],[Fecha]],#REF!,4,FALSE)</f>
        <v>#REF!</v>
      </c>
      <c r="AF94" s="43" t="e">
        <f>HLOOKUP(TBL_CalcDarwin[[#This Row],[Fecha]],#REF!,5,FALSE)</f>
        <v>#REF!</v>
      </c>
      <c r="AG94" s="43" t="e">
        <f>HLOOKUP(TBL_CalcDarwin[[#This Row],[Fecha]],#REF!,6,FALSE)</f>
        <v>#REF!</v>
      </c>
      <c r="AH94" s="43" t="e">
        <f>HLOOKUP(TBL_CalcDarwin[[#This Row],[Fecha]],#REF!,7,FALSE)</f>
        <v>#REF!</v>
      </c>
      <c r="AI94" s="44" t="e">
        <f>HLOOKUP(TBL_CalcDarwin[[#This Row],[Fecha]],#REF!,8,FALSE)</f>
        <v>#REF!</v>
      </c>
      <c r="AJ94" s="44" t="e">
        <f>HLOOKUP(TBL_CalcDarwin[[#This Row],[Fecha]],#REF!,9,FALSE)</f>
        <v>#REF!</v>
      </c>
      <c r="AK94" s="44" t="e">
        <f>HLOOKUP(TBL_CalcDarwin[[#This Row],[Fecha]],#REF!,10,FALSE)</f>
        <v>#REF!</v>
      </c>
      <c r="AL94" s="44" t="e">
        <f>HLOOKUP(TBL_CalcDarwin[[#This Row],[Fecha]],#REF!,11,FALSE)</f>
        <v>#REF!</v>
      </c>
      <c r="AM94" s="44" t="e">
        <f>HLOOKUP(TBL_CalcDarwin[[#This Row],[Fecha]],#REF!,12,FALSE)</f>
        <v>#REF!</v>
      </c>
      <c r="AN94" s="44" t="e">
        <f>HLOOKUP(TBL_CalcDarwin[[#This Row],[Fecha]],#REF!,13,FALSE)</f>
        <v>#REF!</v>
      </c>
      <c r="AO94" s="35" t="e">
        <f>TBL_CalcDarwin[[#This Row],[Lomitas - Barra A - 5.2 - Cerro]]+TBL_CalcDarwin[[#This Row],[Lomitas - Barra A - 5.2 - Medio]]+TBL_CalcDarwin[[#This Row],[Lomitas - Barra A - 5.2 - Mar]]</f>
        <v>#REF!</v>
      </c>
      <c r="AP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4" s="35" t="e">
        <f>TBL_CalcDarwin[[#This Row],[Expansión - Barra A - 5.2 - Cerro]]+TBL_CalcDarwin[[#This Row],[Expansión - Barra A - 5.2 - Medio]]+TBL_CalcDarwin[[#This Row],[Expansión - Barra A - 5.2 - Mar]]</f>
        <v>#REF!</v>
      </c>
      <c r="AT94" s="35" t="e">
        <f>TBL_CalcDarwin[[#This Row],[Expansión - Barra B - 5.2 - Cerro]]</f>
        <v>#REF!</v>
      </c>
      <c r="AU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4" s="29" t="e">
        <f>TBL_CalcDarwin[[#This Row],[Expansión - Barra B - 5.2 - Cerro]]*TBL_CalcDarwin[[#This Row],[AEG 5.2 MW Cerro]]</f>
        <v>#REF!</v>
      </c>
      <c r="AZ94" s="18"/>
      <c r="BA94" s="18"/>
      <c r="BB94" s="18"/>
      <c r="BC94" s="18"/>
      <c r="BD94" s="18"/>
      <c r="BE94" s="18"/>
      <c r="BF94" s="18"/>
    </row>
    <row r="95" spans="2:58" ht="12" x14ac:dyDescent="0.3">
      <c r="B95" s="51" t="e">
        <f t="shared" si="6"/>
        <v>#REF!</v>
      </c>
      <c r="C95" s="17" t="e">
        <f>C94+TIME(1,0,0)</f>
        <v>#REF!</v>
      </c>
      <c r="D95" s="34" t="e">
        <f>TBL_CalcDarwin[[#This Row],[Darwin PLOM
MW]]+TBL_CalcDarwin[[#This Row],[Darwin PLOME
MW]]</f>
        <v>#REF!</v>
      </c>
      <c r="E95" s="34" t="e">
        <f>TBL_CalcDarwin[[#This Row],[PLOM MW TOTAL BARRA A]]+TBL_CalcDarwin[[#This Row],[PLOM MW TOTAL BARRA B]]</f>
        <v>#REF!</v>
      </c>
      <c r="F95" s="34" t="e">
        <f>TBL_CalcDarwin[[#This Row],[PLOME MW TOTAL BARRA A]]+TBL_CalcDarwin[[#This Row],[PLOME MW TOTAL BARRA B]]</f>
        <v>#REF!</v>
      </c>
      <c r="G95" s="46" t="e">
        <f>#REF!</f>
        <v>#REF!</v>
      </c>
      <c r="H95" s="46" t="e">
        <f>#REF!</f>
        <v>#REF!</v>
      </c>
      <c r="I95" s="47" t="e">
        <f>#REF!</f>
        <v>#REF!</v>
      </c>
      <c r="J95" s="45" t="e">
        <f>CEILING(#REF!*TBL_CalcDarwin[[#This Row],[Darwin Gusts
m/s]],0.5)</f>
        <v>#REF!</v>
      </c>
      <c r="K95" s="45" t="e">
        <f>CEILING(#REF!*TBL_CalcDarwin[[#This Row],[Darwin Gusts
m/s]],0.5)</f>
        <v>#REF!</v>
      </c>
      <c r="L95" s="45" t="e">
        <f>CEILING(TBL_CalcDarwin[[#This Row],[Darwin Gusts
m/s]],0.5)</f>
        <v>#REF!</v>
      </c>
      <c r="M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5" s="39" t="e">
        <f>INDEX(Curva_Temp[Temp],MATCH(TBL_CalcDarwin[[#This Row],[Darwin Temp.
°C]],Curva_Temp[Temp]))</f>
        <v>#REF!</v>
      </c>
      <c r="R95" s="39" t="e">
        <f>INDEX(Curva_Temp[Warranted Power Curve for 
1.194Kg/m3 air density '[kW']
SG 5.0-145 (AM+1, 5.2MW) AT 
90M],MATCH(TBL_CalcDarwin[[#This Row],[Darwin Temp.
°C]],Curva_Temp[Temp]))</f>
        <v>#REF!</v>
      </c>
      <c r="S95" s="39" t="e" cm="1">
        <f t="array" ref="S95">INDEX(Curva_Temp[Temp],MATCH(TBL_CalcDarwin[[#This Row],[Darwin Temp.
°C]],Curva_Temp[Temp])+1)</f>
        <v>#REF!</v>
      </c>
      <c r="T95" s="39" t="e" cm="1">
        <f t="array" ref="T95">INDEX(Curva_Temp[Warranted Power Curve for 
1.194Kg/m3 air density '[kW']
SG 5.0-145 (AM+1, 5.2MW) AT 
90M],MATCH(TBL_CalcDarwin[[#This Row],[Darwin Temp.
°C]],Curva_Temp[Temp])+1)</f>
        <v>#REF!</v>
      </c>
      <c r="U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5" s="39" t="e">
        <f>INDEX(Curva_Temp[Temp],MATCH(TBL_CalcDarwin[[#This Row],[Darwin Temp.
°C]],Curva_Temp[Temp]))</f>
        <v>#REF!</v>
      </c>
      <c r="Z95" s="39" t="e">
        <f>INDEX(Curva_Temp[Warranted Power Curve for 
1.194Kg/m3 air density '[kW']
SG 5.0-145 (AM 0, 5.0MW) AT 
90M],MATCH(TBL_CalcDarwin[[#This Row],[Darwin Temp.
°C]],Curva_Temp[Temp]))</f>
        <v>#REF!</v>
      </c>
      <c r="AA95" s="39" t="e" cm="1">
        <f t="array" ref="AA95">INDEX(Curva_Temp[Temp],MATCH(TBL_CalcDarwin[[#This Row],[Darwin Temp.
°C]],Curva_Temp[Temp])+1)</f>
        <v>#REF!</v>
      </c>
      <c r="AB95" s="39" t="e" cm="1">
        <f t="array" ref="AB95">INDEX(Curva_Temp[Warranted Power Curve for 
1.194Kg/m3 air density '[kW']
SG 5.0-145 (AM 0, 5.0MW) AT 
90M],MATCH(TBL_CalcDarwin[[#This Row],[Darwin Temp.
°C]],Curva_Temp[Temp])+1)</f>
        <v>#REF!</v>
      </c>
      <c r="AC95" s="43" t="e">
        <f>HLOOKUP(TBL_CalcDarwin[[#This Row],[Fecha]],#REF!,2,FALSE)</f>
        <v>#REF!</v>
      </c>
      <c r="AD95" s="43" t="e">
        <f>HLOOKUP(TBL_CalcDarwin[[#This Row],[Fecha]],#REF!,3,FALSE)</f>
        <v>#REF!</v>
      </c>
      <c r="AE95" s="43" t="e">
        <f>HLOOKUP(TBL_CalcDarwin[[#This Row],[Fecha]],#REF!,4,FALSE)</f>
        <v>#REF!</v>
      </c>
      <c r="AF95" s="43" t="e">
        <f>HLOOKUP(TBL_CalcDarwin[[#This Row],[Fecha]],#REF!,5,FALSE)</f>
        <v>#REF!</v>
      </c>
      <c r="AG95" s="43" t="e">
        <f>HLOOKUP(TBL_CalcDarwin[[#This Row],[Fecha]],#REF!,6,FALSE)</f>
        <v>#REF!</v>
      </c>
      <c r="AH95" s="43" t="e">
        <f>HLOOKUP(TBL_CalcDarwin[[#This Row],[Fecha]],#REF!,7,FALSE)</f>
        <v>#REF!</v>
      </c>
      <c r="AI95" s="44" t="e">
        <f>HLOOKUP(TBL_CalcDarwin[[#This Row],[Fecha]],#REF!,8,FALSE)</f>
        <v>#REF!</v>
      </c>
      <c r="AJ95" s="44" t="e">
        <f>HLOOKUP(TBL_CalcDarwin[[#This Row],[Fecha]],#REF!,9,FALSE)</f>
        <v>#REF!</v>
      </c>
      <c r="AK95" s="44" t="e">
        <f>HLOOKUP(TBL_CalcDarwin[[#This Row],[Fecha]],#REF!,10,FALSE)</f>
        <v>#REF!</v>
      </c>
      <c r="AL95" s="44" t="e">
        <f>HLOOKUP(TBL_CalcDarwin[[#This Row],[Fecha]],#REF!,11,FALSE)</f>
        <v>#REF!</v>
      </c>
      <c r="AM95" s="44" t="e">
        <f>HLOOKUP(TBL_CalcDarwin[[#This Row],[Fecha]],#REF!,12,FALSE)</f>
        <v>#REF!</v>
      </c>
      <c r="AN95" s="44" t="e">
        <f>HLOOKUP(TBL_CalcDarwin[[#This Row],[Fecha]],#REF!,13,FALSE)</f>
        <v>#REF!</v>
      </c>
      <c r="AO95" s="35" t="e">
        <f>TBL_CalcDarwin[[#This Row],[Lomitas - Barra A - 5.2 - Cerro]]+TBL_CalcDarwin[[#This Row],[Lomitas - Barra A - 5.2 - Medio]]+TBL_CalcDarwin[[#This Row],[Lomitas - Barra A - 5.2 - Mar]]</f>
        <v>#REF!</v>
      </c>
      <c r="AP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5" s="35" t="e">
        <f>TBL_CalcDarwin[[#This Row],[Expansión - Barra A - 5.2 - Cerro]]+TBL_CalcDarwin[[#This Row],[Expansión - Barra A - 5.2 - Medio]]+TBL_CalcDarwin[[#This Row],[Expansión - Barra A - 5.2 - Mar]]</f>
        <v>#REF!</v>
      </c>
      <c r="AT95" s="35" t="e">
        <f>TBL_CalcDarwin[[#This Row],[Expansión - Barra B - 5.2 - Cerro]]</f>
        <v>#REF!</v>
      </c>
      <c r="AU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5" s="29" t="e">
        <f>TBL_CalcDarwin[[#This Row],[Expansión - Barra B - 5.2 - Cerro]]*TBL_CalcDarwin[[#This Row],[AEG 5.2 MW Cerro]]</f>
        <v>#REF!</v>
      </c>
      <c r="AZ95" s="18"/>
      <c r="BA95" s="18"/>
      <c r="BB95" s="18"/>
      <c r="BC95" s="18"/>
      <c r="BD95" s="18"/>
      <c r="BE95" s="18"/>
      <c r="BF95" s="18"/>
    </row>
    <row r="96" spans="2:58" ht="12" x14ac:dyDescent="0.3">
      <c r="B96" s="51" t="e">
        <f t="shared" si="6"/>
        <v>#REF!</v>
      </c>
      <c r="C96" s="17" t="e">
        <f t="shared" ref="C96:C100" si="9">C95+TIME(1,0,0)</f>
        <v>#REF!</v>
      </c>
      <c r="D96" s="34" t="e">
        <f>TBL_CalcDarwin[[#This Row],[Darwin PLOM
MW]]+TBL_CalcDarwin[[#This Row],[Darwin PLOME
MW]]</f>
        <v>#REF!</v>
      </c>
      <c r="E96" s="34" t="e">
        <f>TBL_CalcDarwin[[#This Row],[PLOM MW TOTAL BARRA A]]+TBL_CalcDarwin[[#This Row],[PLOM MW TOTAL BARRA B]]</f>
        <v>#REF!</v>
      </c>
      <c r="F96" s="34" t="e">
        <f>TBL_CalcDarwin[[#This Row],[PLOME MW TOTAL BARRA A]]+TBL_CalcDarwin[[#This Row],[PLOME MW TOTAL BARRA B]]</f>
        <v>#REF!</v>
      </c>
      <c r="G96" s="46" t="e">
        <f>#REF!</f>
        <v>#REF!</v>
      </c>
      <c r="H96" s="46" t="e">
        <f>#REF!</f>
        <v>#REF!</v>
      </c>
      <c r="I96" s="47" t="e">
        <f>#REF!</f>
        <v>#REF!</v>
      </c>
      <c r="J96" s="45" t="e">
        <f>CEILING(#REF!*TBL_CalcDarwin[[#This Row],[Darwin Gusts
m/s]],0.5)</f>
        <v>#REF!</v>
      </c>
      <c r="K96" s="45" t="e">
        <f>CEILING(#REF!*TBL_CalcDarwin[[#This Row],[Darwin Gusts
m/s]],0.5)</f>
        <v>#REF!</v>
      </c>
      <c r="L96" s="45" t="e">
        <f>CEILING(TBL_CalcDarwin[[#This Row],[Darwin Gusts
m/s]],0.5)</f>
        <v>#REF!</v>
      </c>
      <c r="M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6" s="39" t="e">
        <f>INDEX(Curva_Temp[Temp],MATCH(TBL_CalcDarwin[[#This Row],[Darwin Temp.
°C]],Curva_Temp[Temp]))</f>
        <v>#REF!</v>
      </c>
      <c r="R96" s="39" t="e">
        <f>INDEX(Curva_Temp[Warranted Power Curve for 
1.194Kg/m3 air density '[kW']
SG 5.0-145 (AM+1, 5.2MW) AT 
90M],MATCH(TBL_CalcDarwin[[#This Row],[Darwin Temp.
°C]],Curva_Temp[Temp]))</f>
        <v>#REF!</v>
      </c>
      <c r="S96" s="39" t="e" cm="1">
        <f t="array" ref="S96">INDEX(Curva_Temp[Temp],MATCH(TBL_CalcDarwin[[#This Row],[Darwin Temp.
°C]],Curva_Temp[Temp])+1)</f>
        <v>#REF!</v>
      </c>
      <c r="T96" s="39" t="e" cm="1">
        <f t="array" ref="T96">INDEX(Curva_Temp[Warranted Power Curve for 
1.194Kg/m3 air density '[kW']
SG 5.0-145 (AM+1, 5.2MW) AT 
90M],MATCH(TBL_CalcDarwin[[#This Row],[Darwin Temp.
°C]],Curva_Temp[Temp])+1)</f>
        <v>#REF!</v>
      </c>
      <c r="U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6" s="39" t="e">
        <f>INDEX(Curva_Temp[Temp],MATCH(TBL_CalcDarwin[[#This Row],[Darwin Temp.
°C]],Curva_Temp[Temp]))</f>
        <v>#REF!</v>
      </c>
      <c r="Z96" s="39" t="e">
        <f>INDEX(Curva_Temp[Warranted Power Curve for 
1.194Kg/m3 air density '[kW']
SG 5.0-145 (AM 0, 5.0MW) AT 
90M],MATCH(TBL_CalcDarwin[[#This Row],[Darwin Temp.
°C]],Curva_Temp[Temp]))</f>
        <v>#REF!</v>
      </c>
      <c r="AA96" s="39" t="e" cm="1">
        <f t="array" ref="AA96">INDEX(Curva_Temp[Temp],MATCH(TBL_CalcDarwin[[#This Row],[Darwin Temp.
°C]],Curva_Temp[Temp])+1)</f>
        <v>#REF!</v>
      </c>
      <c r="AB96" s="39" t="e" cm="1">
        <f t="array" ref="AB96">INDEX(Curva_Temp[Warranted Power Curve for 
1.194Kg/m3 air density '[kW']
SG 5.0-145 (AM 0, 5.0MW) AT 
90M],MATCH(TBL_CalcDarwin[[#This Row],[Darwin Temp.
°C]],Curva_Temp[Temp])+1)</f>
        <v>#REF!</v>
      </c>
      <c r="AC96" s="43" t="e">
        <f>HLOOKUP(TBL_CalcDarwin[[#This Row],[Fecha]],#REF!,2,FALSE)</f>
        <v>#REF!</v>
      </c>
      <c r="AD96" s="43" t="e">
        <f>HLOOKUP(TBL_CalcDarwin[[#This Row],[Fecha]],#REF!,3,FALSE)</f>
        <v>#REF!</v>
      </c>
      <c r="AE96" s="43" t="e">
        <f>HLOOKUP(TBL_CalcDarwin[[#This Row],[Fecha]],#REF!,4,FALSE)</f>
        <v>#REF!</v>
      </c>
      <c r="AF96" s="43" t="e">
        <f>HLOOKUP(TBL_CalcDarwin[[#This Row],[Fecha]],#REF!,5,FALSE)</f>
        <v>#REF!</v>
      </c>
      <c r="AG96" s="43" t="e">
        <f>HLOOKUP(TBL_CalcDarwin[[#This Row],[Fecha]],#REF!,6,FALSE)</f>
        <v>#REF!</v>
      </c>
      <c r="AH96" s="43" t="e">
        <f>HLOOKUP(TBL_CalcDarwin[[#This Row],[Fecha]],#REF!,7,FALSE)</f>
        <v>#REF!</v>
      </c>
      <c r="AI96" s="44" t="e">
        <f>HLOOKUP(TBL_CalcDarwin[[#This Row],[Fecha]],#REF!,8,FALSE)</f>
        <v>#REF!</v>
      </c>
      <c r="AJ96" s="44" t="e">
        <f>HLOOKUP(TBL_CalcDarwin[[#This Row],[Fecha]],#REF!,9,FALSE)</f>
        <v>#REF!</v>
      </c>
      <c r="AK96" s="44" t="e">
        <f>HLOOKUP(TBL_CalcDarwin[[#This Row],[Fecha]],#REF!,10,FALSE)</f>
        <v>#REF!</v>
      </c>
      <c r="AL96" s="44" t="e">
        <f>HLOOKUP(TBL_CalcDarwin[[#This Row],[Fecha]],#REF!,11,FALSE)</f>
        <v>#REF!</v>
      </c>
      <c r="AM96" s="44" t="e">
        <f>HLOOKUP(TBL_CalcDarwin[[#This Row],[Fecha]],#REF!,12,FALSE)</f>
        <v>#REF!</v>
      </c>
      <c r="AN96" s="44" t="e">
        <f>HLOOKUP(TBL_CalcDarwin[[#This Row],[Fecha]],#REF!,13,FALSE)</f>
        <v>#REF!</v>
      </c>
      <c r="AO96" s="35" t="e">
        <f>TBL_CalcDarwin[[#This Row],[Lomitas - Barra A - 5.2 - Cerro]]+TBL_CalcDarwin[[#This Row],[Lomitas - Barra A - 5.2 - Medio]]+TBL_CalcDarwin[[#This Row],[Lomitas - Barra A - 5.2 - Mar]]</f>
        <v>#REF!</v>
      </c>
      <c r="AP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6" s="35" t="e">
        <f>TBL_CalcDarwin[[#This Row],[Expansión - Barra A - 5.2 - Cerro]]+TBL_CalcDarwin[[#This Row],[Expansión - Barra A - 5.2 - Medio]]+TBL_CalcDarwin[[#This Row],[Expansión - Barra A - 5.2 - Mar]]</f>
        <v>#REF!</v>
      </c>
      <c r="AT96" s="35" t="e">
        <f>TBL_CalcDarwin[[#This Row],[Expansión - Barra B - 5.2 - Cerro]]</f>
        <v>#REF!</v>
      </c>
      <c r="AU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6" s="29" t="e">
        <f>TBL_CalcDarwin[[#This Row],[Expansión - Barra B - 5.2 - Cerro]]*TBL_CalcDarwin[[#This Row],[AEG 5.2 MW Cerro]]</f>
        <v>#REF!</v>
      </c>
      <c r="AZ96" s="18"/>
      <c r="BA96" s="18"/>
      <c r="BB96" s="18"/>
      <c r="BC96" s="18"/>
      <c r="BD96" s="18"/>
      <c r="BE96" s="18"/>
      <c r="BF96" s="18"/>
    </row>
    <row r="97" spans="2:58" ht="12" x14ac:dyDescent="0.3">
      <c r="B97" s="51" t="e">
        <f t="shared" si="6"/>
        <v>#REF!</v>
      </c>
      <c r="C97" s="17" t="e">
        <f t="shared" si="9"/>
        <v>#REF!</v>
      </c>
      <c r="D97" s="34" t="e">
        <f>TBL_CalcDarwin[[#This Row],[Darwin PLOM
MW]]+TBL_CalcDarwin[[#This Row],[Darwin PLOME
MW]]</f>
        <v>#REF!</v>
      </c>
      <c r="E97" s="34" t="e">
        <f>TBL_CalcDarwin[[#This Row],[PLOM MW TOTAL BARRA A]]+TBL_CalcDarwin[[#This Row],[PLOM MW TOTAL BARRA B]]</f>
        <v>#REF!</v>
      </c>
      <c r="F97" s="34" t="e">
        <f>TBL_CalcDarwin[[#This Row],[PLOME MW TOTAL BARRA A]]+TBL_CalcDarwin[[#This Row],[PLOME MW TOTAL BARRA B]]</f>
        <v>#REF!</v>
      </c>
      <c r="G97" s="46" t="e">
        <f>#REF!</f>
        <v>#REF!</v>
      </c>
      <c r="H97" s="46" t="e">
        <f>#REF!</f>
        <v>#REF!</v>
      </c>
      <c r="I97" s="47" t="e">
        <f>#REF!</f>
        <v>#REF!</v>
      </c>
      <c r="J97" s="45" t="e">
        <f>CEILING(#REF!*TBL_CalcDarwin[[#This Row],[Darwin Gusts
m/s]],0.5)</f>
        <v>#REF!</v>
      </c>
      <c r="K97" s="45" t="e">
        <f>CEILING(#REF!*TBL_CalcDarwin[[#This Row],[Darwin Gusts
m/s]],0.5)</f>
        <v>#REF!</v>
      </c>
      <c r="L97" s="45" t="e">
        <f>CEILING(TBL_CalcDarwin[[#This Row],[Darwin Gusts
m/s]],0.5)</f>
        <v>#REF!</v>
      </c>
      <c r="M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7" s="39" t="e">
        <f>INDEX(Curva_Temp[Temp],MATCH(TBL_CalcDarwin[[#This Row],[Darwin Temp.
°C]],Curva_Temp[Temp]))</f>
        <v>#REF!</v>
      </c>
      <c r="R97" s="39" t="e">
        <f>INDEX(Curva_Temp[Warranted Power Curve for 
1.194Kg/m3 air density '[kW']
SG 5.0-145 (AM+1, 5.2MW) AT 
90M],MATCH(TBL_CalcDarwin[[#This Row],[Darwin Temp.
°C]],Curva_Temp[Temp]))</f>
        <v>#REF!</v>
      </c>
      <c r="S97" s="39" t="e" cm="1">
        <f t="array" ref="S97">INDEX(Curva_Temp[Temp],MATCH(TBL_CalcDarwin[[#This Row],[Darwin Temp.
°C]],Curva_Temp[Temp])+1)</f>
        <v>#REF!</v>
      </c>
      <c r="T97" s="39" t="e" cm="1">
        <f t="array" ref="T97">INDEX(Curva_Temp[Warranted Power Curve for 
1.194Kg/m3 air density '[kW']
SG 5.0-145 (AM+1, 5.2MW) AT 
90M],MATCH(TBL_CalcDarwin[[#This Row],[Darwin Temp.
°C]],Curva_Temp[Temp])+1)</f>
        <v>#REF!</v>
      </c>
      <c r="U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7" s="39" t="e">
        <f>INDEX(Curva_Temp[Temp],MATCH(TBL_CalcDarwin[[#This Row],[Darwin Temp.
°C]],Curva_Temp[Temp]))</f>
        <v>#REF!</v>
      </c>
      <c r="Z97" s="39" t="e">
        <f>INDEX(Curva_Temp[Warranted Power Curve for 
1.194Kg/m3 air density '[kW']
SG 5.0-145 (AM 0, 5.0MW) AT 
90M],MATCH(TBL_CalcDarwin[[#This Row],[Darwin Temp.
°C]],Curva_Temp[Temp]))</f>
        <v>#REF!</v>
      </c>
      <c r="AA97" s="39" t="e" cm="1">
        <f t="array" ref="AA97">INDEX(Curva_Temp[Temp],MATCH(TBL_CalcDarwin[[#This Row],[Darwin Temp.
°C]],Curva_Temp[Temp])+1)</f>
        <v>#REF!</v>
      </c>
      <c r="AB97" s="39" t="e" cm="1">
        <f t="array" ref="AB97">INDEX(Curva_Temp[Warranted Power Curve for 
1.194Kg/m3 air density '[kW']
SG 5.0-145 (AM 0, 5.0MW) AT 
90M],MATCH(TBL_CalcDarwin[[#This Row],[Darwin Temp.
°C]],Curva_Temp[Temp])+1)</f>
        <v>#REF!</v>
      </c>
      <c r="AC97" s="43" t="e">
        <f>HLOOKUP(TBL_CalcDarwin[[#This Row],[Fecha]],#REF!,2,FALSE)</f>
        <v>#REF!</v>
      </c>
      <c r="AD97" s="43" t="e">
        <f>HLOOKUP(TBL_CalcDarwin[[#This Row],[Fecha]],#REF!,3,FALSE)</f>
        <v>#REF!</v>
      </c>
      <c r="AE97" s="43" t="e">
        <f>HLOOKUP(TBL_CalcDarwin[[#This Row],[Fecha]],#REF!,4,FALSE)</f>
        <v>#REF!</v>
      </c>
      <c r="AF97" s="43" t="e">
        <f>HLOOKUP(TBL_CalcDarwin[[#This Row],[Fecha]],#REF!,5,FALSE)</f>
        <v>#REF!</v>
      </c>
      <c r="AG97" s="43" t="e">
        <f>HLOOKUP(TBL_CalcDarwin[[#This Row],[Fecha]],#REF!,6,FALSE)</f>
        <v>#REF!</v>
      </c>
      <c r="AH97" s="43" t="e">
        <f>HLOOKUP(TBL_CalcDarwin[[#This Row],[Fecha]],#REF!,7,FALSE)</f>
        <v>#REF!</v>
      </c>
      <c r="AI97" s="44" t="e">
        <f>HLOOKUP(TBL_CalcDarwin[[#This Row],[Fecha]],#REF!,8,FALSE)</f>
        <v>#REF!</v>
      </c>
      <c r="AJ97" s="44" t="e">
        <f>HLOOKUP(TBL_CalcDarwin[[#This Row],[Fecha]],#REF!,9,FALSE)</f>
        <v>#REF!</v>
      </c>
      <c r="AK97" s="44" t="e">
        <f>HLOOKUP(TBL_CalcDarwin[[#This Row],[Fecha]],#REF!,10,FALSE)</f>
        <v>#REF!</v>
      </c>
      <c r="AL97" s="44" t="e">
        <f>HLOOKUP(TBL_CalcDarwin[[#This Row],[Fecha]],#REF!,11,FALSE)</f>
        <v>#REF!</v>
      </c>
      <c r="AM97" s="44" t="e">
        <f>HLOOKUP(TBL_CalcDarwin[[#This Row],[Fecha]],#REF!,12,FALSE)</f>
        <v>#REF!</v>
      </c>
      <c r="AN97" s="44" t="e">
        <f>HLOOKUP(TBL_CalcDarwin[[#This Row],[Fecha]],#REF!,13,FALSE)</f>
        <v>#REF!</v>
      </c>
      <c r="AO97" s="35" t="e">
        <f>TBL_CalcDarwin[[#This Row],[Lomitas - Barra A - 5.2 - Cerro]]+TBL_CalcDarwin[[#This Row],[Lomitas - Barra A - 5.2 - Medio]]+TBL_CalcDarwin[[#This Row],[Lomitas - Barra A - 5.2 - Mar]]</f>
        <v>#REF!</v>
      </c>
      <c r="AP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7" s="35" t="e">
        <f>TBL_CalcDarwin[[#This Row],[Expansión - Barra A - 5.2 - Cerro]]+TBL_CalcDarwin[[#This Row],[Expansión - Barra A - 5.2 - Medio]]+TBL_CalcDarwin[[#This Row],[Expansión - Barra A - 5.2 - Mar]]</f>
        <v>#REF!</v>
      </c>
      <c r="AT97" s="35" t="e">
        <f>TBL_CalcDarwin[[#This Row],[Expansión - Barra B - 5.2 - Cerro]]</f>
        <v>#REF!</v>
      </c>
      <c r="AU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7" s="29" t="e">
        <f>TBL_CalcDarwin[[#This Row],[Expansión - Barra B - 5.2 - Cerro]]*TBL_CalcDarwin[[#This Row],[AEG 5.2 MW Cerro]]</f>
        <v>#REF!</v>
      </c>
      <c r="AZ97" s="18"/>
      <c r="BA97" s="18"/>
      <c r="BB97" s="18"/>
      <c r="BC97" s="18"/>
      <c r="BD97" s="18"/>
      <c r="BE97" s="18"/>
      <c r="BF97" s="18"/>
    </row>
    <row r="98" spans="2:58" ht="12" x14ac:dyDescent="0.3">
      <c r="B98" s="51" t="e">
        <f t="shared" si="6"/>
        <v>#REF!</v>
      </c>
      <c r="C98" s="17" t="e">
        <f t="shared" si="9"/>
        <v>#REF!</v>
      </c>
      <c r="D98" s="34" t="e">
        <f>TBL_CalcDarwin[[#This Row],[Darwin PLOM
MW]]+TBL_CalcDarwin[[#This Row],[Darwin PLOME
MW]]</f>
        <v>#REF!</v>
      </c>
      <c r="E98" s="34" t="e">
        <f>TBL_CalcDarwin[[#This Row],[PLOM MW TOTAL BARRA A]]+TBL_CalcDarwin[[#This Row],[PLOM MW TOTAL BARRA B]]</f>
        <v>#REF!</v>
      </c>
      <c r="F98" s="34" t="e">
        <f>TBL_CalcDarwin[[#This Row],[PLOME MW TOTAL BARRA A]]+TBL_CalcDarwin[[#This Row],[PLOME MW TOTAL BARRA B]]</f>
        <v>#REF!</v>
      </c>
      <c r="G98" s="46" t="e">
        <f>#REF!</f>
        <v>#REF!</v>
      </c>
      <c r="H98" s="46" t="e">
        <f>#REF!</f>
        <v>#REF!</v>
      </c>
      <c r="I98" s="47" t="e">
        <f>#REF!</f>
        <v>#REF!</v>
      </c>
      <c r="J98" s="45" t="e">
        <f>CEILING(#REF!*TBL_CalcDarwin[[#This Row],[Darwin Gusts
m/s]],0.5)</f>
        <v>#REF!</v>
      </c>
      <c r="K98" s="45" t="e">
        <f>CEILING(#REF!*TBL_CalcDarwin[[#This Row],[Darwin Gusts
m/s]],0.5)</f>
        <v>#REF!</v>
      </c>
      <c r="L98" s="45" t="e">
        <f>CEILING(TBL_CalcDarwin[[#This Row],[Darwin Gusts
m/s]],0.5)</f>
        <v>#REF!</v>
      </c>
      <c r="M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8" s="39" t="e">
        <f>INDEX(Curva_Temp[Temp],MATCH(TBL_CalcDarwin[[#This Row],[Darwin Temp.
°C]],Curva_Temp[Temp]))</f>
        <v>#REF!</v>
      </c>
      <c r="R98" s="39" t="e">
        <f>INDEX(Curva_Temp[Warranted Power Curve for 
1.194Kg/m3 air density '[kW']
SG 5.0-145 (AM+1, 5.2MW) AT 
90M],MATCH(TBL_CalcDarwin[[#This Row],[Darwin Temp.
°C]],Curva_Temp[Temp]))</f>
        <v>#REF!</v>
      </c>
      <c r="S98" s="39" t="e" cm="1">
        <f t="array" ref="S98">INDEX(Curva_Temp[Temp],MATCH(TBL_CalcDarwin[[#This Row],[Darwin Temp.
°C]],Curva_Temp[Temp])+1)</f>
        <v>#REF!</v>
      </c>
      <c r="T98" s="39" t="e" cm="1">
        <f t="array" ref="T98">INDEX(Curva_Temp[Warranted Power Curve for 
1.194Kg/m3 air density '[kW']
SG 5.0-145 (AM+1, 5.2MW) AT 
90M],MATCH(TBL_CalcDarwin[[#This Row],[Darwin Temp.
°C]],Curva_Temp[Temp])+1)</f>
        <v>#REF!</v>
      </c>
      <c r="U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8" s="39" t="e">
        <f>INDEX(Curva_Temp[Temp],MATCH(TBL_CalcDarwin[[#This Row],[Darwin Temp.
°C]],Curva_Temp[Temp]))</f>
        <v>#REF!</v>
      </c>
      <c r="Z98" s="39" t="e">
        <f>INDEX(Curva_Temp[Warranted Power Curve for 
1.194Kg/m3 air density '[kW']
SG 5.0-145 (AM 0, 5.0MW) AT 
90M],MATCH(TBL_CalcDarwin[[#This Row],[Darwin Temp.
°C]],Curva_Temp[Temp]))</f>
        <v>#REF!</v>
      </c>
      <c r="AA98" s="39" t="e" cm="1">
        <f t="array" ref="AA98">INDEX(Curva_Temp[Temp],MATCH(TBL_CalcDarwin[[#This Row],[Darwin Temp.
°C]],Curva_Temp[Temp])+1)</f>
        <v>#REF!</v>
      </c>
      <c r="AB98" s="39" t="e" cm="1">
        <f t="array" ref="AB98">INDEX(Curva_Temp[Warranted Power Curve for 
1.194Kg/m3 air density '[kW']
SG 5.0-145 (AM 0, 5.0MW) AT 
90M],MATCH(TBL_CalcDarwin[[#This Row],[Darwin Temp.
°C]],Curva_Temp[Temp])+1)</f>
        <v>#REF!</v>
      </c>
      <c r="AC98" s="43" t="e">
        <f>HLOOKUP(TBL_CalcDarwin[[#This Row],[Fecha]],#REF!,2,FALSE)</f>
        <v>#REF!</v>
      </c>
      <c r="AD98" s="43" t="e">
        <f>HLOOKUP(TBL_CalcDarwin[[#This Row],[Fecha]],#REF!,3,FALSE)</f>
        <v>#REF!</v>
      </c>
      <c r="AE98" s="43" t="e">
        <f>HLOOKUP(TBL_CalcDarwin[[#This Row],[Fecha]],#REF!,4,FALSE)</f>
        <v>#REF!</v>
      </c>
      <c r="AF98" s="43" t="e">
        <f>HLOOKUP(TBL_CalcDarwin[[#This Row],[Fecha]],#REF!,5,FALSE)</f>
        <v>#REF!</v>
      </c>
      <c r="AG98" s="43" t="e">
        <f>HLOOKUP(TBL_CalcDarwin[[#This Row],[Fecha]],#REF!,6,FALSE)</f>
        <v>#REF!</v>
      </c>
      <c r="AH98" s="43" t="e">
        <f>HLOOKUP(TBL_CalcDarwin[[#This Row],[Fecha]],#REF!,7,FALSE)</f>
        <v>#REF!</v>
      </c>
      <c r="AI98" s="44" t="e">
        <f>HLOOKUP(TBL_CalcDarwin[[#This Row],[Fecha]],#REF!,8,FALSE)</f>
        <v>#REF!</v>
      </c>
      <c r="AJ98" s="44" t="e">
        <f>HLOOKUP(TBL_CalcDarwin[[#This Row],[Fecha]],#REF!,9,FALSE)</f>
        <v>#REF!</v>
      </c>
      <c r="AK98" s="44" t="e">
        <f>HLOOKUP(TBL_CalcDarwin[[#This Row],[Fecha]],#REF!,10,FALSE)</f>
        <v>#REF!</v>
      </c>
      <c r="AL98" s="44" t="e">
        <f>HLOOKUP(TBL_CalcDarwin[[#This Row],[Fecha]],#REF!,11,FALSE)</f>
        <v>#REF!</v>
      </c>
      <c r="AM98" s="44" t="e">
        <f>HLOOKUP(TBL_CalcDarwin[[#This Row],[Fecha]],#REF!,12,FALSE)</f>
        <v>#REF!</v>
      </c>
      <c r="AN98" s="44" t="e">
        <f>HLOOKUP(TBL_CalcDarwin[[#This Row],[Fecha]],#REF!,13,FALSE)</f>
        <v>#REF!</v>
      </c>
      <c r="AO98" s="35" t="e">
        <f>TBL_CalcDarwin[[#This Row],[Lomitas - Barra A - 5.2 - Cerro]]+TBL_CalcDarwin[[#This Row],[Lomitas - Barra A - 5.2 - Medio]]+TBL_CalcDarwin[[#This Row],[Lomitas - Barra A - 5.2 - Mar]]</f>
        <v>#REF!</v>
      </c>
      <c r="AP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8" s="35" t="e">
        <f>TBL_CalcDarwin[[#This Row],[Expansión - Barra A - 5.2 - Cerro]]+TBL_CalcDarwin[[#This Row],[Expansión - Barra A - 5.2 - Medio]]+TBL_CalcDarwin[[#This Row],[Expansión - Barra A - 5.2 - Mar]]</f>
        <v>#REF!</v>
      </c>
      <c r="AT98" s="35" t="e">
        <f>TBL_CalcDarwin[[#This Row],[Expansión - Barra B - 5.2 - Cerro]]</f>
        <v>#REF!</v>
      </c>
      <c r="AU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8" s="29" t="e">
        <f>TBL_CalcDarwin[[#This Row],[Expansión - Barra B - 5.2 - Cerro]]*TBL_CalcDarwin[[#This Row],[AEG 5.2 MW Cerro]]</f>
        <v>#REF!</v>
      </c>
      <c r="AZ98" s="18"/>
      <c r="BA98" s="18"/>
      <c r="BB98" s="18"/>
      <c r="BC98" s="18"/>
      <c r="BD98" s="18"/>
      <c r="BE98" s="18"/>
      <c r="BF98" s="18"/>
    </row>
    <row r="99" spans="2:58" ht="12" x14ac:dyDescent="0.3">
      <c r="B99" s="51" t="e">
        <f t="shared" si="6"/>
        <v>#REF!</v>
      </c>
      <c r="C99" s="17" t="e">
        <f t="shared" si="9"/>
        <v>#REF!</v>
      </c>
      <c r="D99" s="34" t="e">
        <f>TBL_CalcDarwin[[#This Row],[Darwin PLOM
MW]]+TBL_CalcDarwin[[#This Row],[Darwin PLOME
MW]]</f>
        <v>#REF!</v>
      </c>
      <c r="E99" s="34" t="e">
        <f>TBL_CalcDarwin[[#This Row],[PLOM MW TOTAL BARRA A]]+TBL_CalcDarwin[[#This Row],[PLOM MW TOTAL BARRA B]]</f>
        <v>#REF!</v>
      </c>
      <c r="F99" s="34" t="e">
        <f>TBL_CalcDarwin[[#This Row],[PLOME MW TOTAL BARRA A]]+TBL_CalcDarwin[[#This Row],[PLOME MW TOTAL BARRA B]]</f>
        <v>#REF!</v>
      </c>
      <c r="G99" s="46" t="e">
        <f>#REF!</f>
        <v>#REF!</v>
      </c>
      <c r="H99" s="46" t="e">
        <f>#REF!</f>
        <v>#REF!</v>
      </c>
      <c r="I99" s="47" t="e">
        <f>#REF!</f>
        <v>#REF!</v>
      </c>
      <c r="J99" s="45" t="e">
        <f>CEILING(#REF!*TBL_CalcDarwin[[#This Row],[Darwin Gusts
m/s]],0.5)</f>
        <v>#REF!</v>
      </c>
      <c r="K99" s="45" t="e">
        <f>CEILING(#REF!*TBL_CalcDarwin[[#This Row],[Darwin Gusts
m/s]],0.5)</f>
        <v>#REF!</v>
      </c>
      <c r="L99" s="45" t="e">
        <f>CEILING(TBL_CalcDarwin[[#This Row],[Darwin Gusts
m/s]],0.5)</f>
        <v>#REF!</v>
      </c>
      <c r="M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9" s="39" t="e">
        <f>INDEX(Curva_Temp[Temp],MATCH(TBL_CalcDarwin[[#This Row],[Darwin Temp.
°C]],Curva_Temp[Temp]))</f>
        <v>#REF!</v>
      </c>
      <c r="R99" s="39" t="e">
        <f>INDEX(Curva_Temp[Warranted Power Curve for 
1.194Kg/m3 air density '[kW']
SG 5.0-145 (AM+1, 5.2MW) AT 
90M],MATCH(TBL_CalcDarwin[[#This Row],[Darwin Temp.
°C]],Curva_Temp[Temp]))</f>
        <v>#REF!</v>
      </c>
      <c r="S99" s="39" t="e" cm="1">
        <f t="array" ref="S99">INDEX(Curva_Temp[Temp],MATCH(TBL_CalcDarwin[[#This Row],[Darwin Temp.
°C]],Curva_Temp[Temp])+1)</f>
        <v>#REF!</v>
      </c>
      <c r="T99" s="39" t="e" cm="1">
        <f t="array" ref="T99">INDEX(Curva_Temp[Warranted Power Curve for 
1.194Kg/m3 air density '[kW']
SG 5.0-145 (AM+1, 5.2MW) AT 
90M],MATCH(TBL_CalcDarwin[[#This Row],[Darwin Temp.
°C]],Curva_Temp[Temp])+1)</f>
        <v>#REF!</v>
      </c>
      <c r="U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9" s="39" t="e">
        <f>INDEX(Curva_Temp[Temp],MATCH(TBL_CalcDarwin[[#This Row],[Darwin Temp.
°C]],Curva_Temp[Temp]))</f>
        <v>#REF!</v>
      </c>
      <c r="Z99" s="39" t="e">
        <f>INDEX(Curva_Temp[Warranted Power Curve for 
1.194Kg/m3 air density '[kW']
SG 5.0-145 (AM 0, 5.0MW) AT 
90M],MATCH(TBL_CalcDarwin[[#This Row],[Darwin Temp.
°C]],Curva_Temp[Temp]))</f>
        <v>#REF!</v>
      </c>
      <c r="AA99" s="39" t="e" cm="1">
        <f t="array" ref="AA99">INDEX(Curva_Temp[Temp],MATCH(TBL_CalcDarwin[[#This Row],[Darwin Temp.
°C]],Curva_Temp[Temp])+1)</f>
        <v>#REF!</v>
      </c>
      <c r="AB99" s="39" t="e" cm="1">
        <f t="array" ref="AB99">INDEX(Curva_Temp[Warranted Power Curve for 
1.194Kg/m3 air density '[kW']
SG 5.0-145 (AM 0, 5.0MW) AT 
90M],MATCH(TBL_CalcDarwin[[#This Row],[Darwin Temp.
°C]],Curva_Temp[Temp])+1)</f>
        <v>#REF!</v>
      </c>
      <c r="AC99" s="43" t="e">
        <f>HLOOKUP(TBL_CalcDarwin[[#This Row],[Fecha]],#REF!,2,FALSE)</f>
        <v>#REF!</v>
      </c>
      <c r="AD99" s="43" t="e">
        <f>HLOOKUP(TBL_CalcDarwin[[#This Row],[Fecha]],#REF!,3,FALSE)</f>
        <v>#REF!</v>
      </c>
      <c r="AE99" s="43" t="e">
        <f>HLOOKUP(TBL_CalcDarwin[[#This Row],[Fecha]],#REF!,4,FALSE)</f>
        <v>#REF!</v>
      </c>
      <c r="AF99" s="43" t="e">
        <f>HLOOKUP(TBL_CalcDarwin[[#This Row],[Fecha]],#REF!,5,FALSE)</f>
        <v>#REF!</v>
      </c>
      <c r="AG99" s="43" t="e">
        <f>HLOOKUP(TBL_CalcDarwin[[#This Row],[Fecha]],#REF!,6,FALSE)</f>
        <v>#REF!</v>
      </c>
      <c r="AH99" s="43" t="e">
        <f>HLOOKUP(TBL_CalcDarwin[[#This Row],[Fecha]],#REF!,7,FALSE)</f>
        <v>#REF!</v>
      </c>
      <c r="AI99" s="44" t="e">
        <f>HLOOKUP(TBL_CalcDarwin[[#This Row],[Fecha]],#REF!,8,FALSE)</f>
        <v>#REF!</v>
      </c>
      <c r="AJ99" s="44" t="e">
        <f>HLOOKUP(TBL_CalcDarwin[[#This Row],[Fecha]],#REF!,9,FALSE)</f>
        <v>#REF!</v>
      </c>
      <c r="AK99" s="44" t="e">
        <f>HLOOKUP(TBL_CalcDarwin[[#This Row],[Fecha]],#REF!,10,FALSE)</f>
        <v>#REF!</v>
      </c>
      <c r="AL99" s="44" t="e">
        <f>HLOOKUP(TBL_CalcDarwin[[#This Row],[Fecha]],#REF!,11,FALSE)</f>
        <v>#REF!</v>
      </c>
      <c r="AM99" s="44" t="e">
        <f>HLOOKUP(TBL_CalcDarwin[[#This Row],[Fecha]],#REF!,12,FALSE)</f>
        <v>#REF!</v>
      </c>
      <c r="AN99" s="44" t="e">
        <f>HLOOKUP(TBL_CalcDarwin[[#This Row],[Fecha]],#REF!,13,FALSE)</f>
        <v>#REF!</v>
      </c>
      <c r="AO99" s="35" t="e">
        <f>TBL_CalcDarwin[[#This Row],[Lomitas - Barra A - 5.2 - Cerro]]+TBL_CalcDarwin[[#This Row],[Lomitas - Barra A - 5.2 - Medio]]+TBL_CalcDarwin[[#This Row],[Lomitas - Barra A - 5.2 - Mar]]</f>
        <v>#REF!</v>
      </c>
      <c r="AP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9" s="35" t="e">
        <f>TBL_CalcDarwin[[#This Row],[Expansión - Barra A - 5.2 - Cerro]]+TBL_CalcDarwin[[#This Row],[Expansión - Barra A - 5.2 - Medio]]+TBL_CalcDarwin[[#This Row],[Expansión - Barra A - 5.2 - Mar]]</f>
        <v>#REF!</v>
      </c>
      <c r="AT99" s="35" t="e">
        <f>TBL_CalcDarwin[[#This Row],[Expansión - Barra B - 5.2 - Cerro]]</f>
        <v>#REF!</v>
      </c>
      <c r="AU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9" s="29" t="e">
        <f>TBL_CalcDarwin[[#This Row],[Expansión - Barra B - 5.2 - Cerro]]*TBL_CalcDarwin[[#This Row],[AEG 5.2 MW Cerro]]</f>
        <v>#REF!</v>
      </c>
      <c r="AZ99" s="18"/>
      <c r="BA99" s="18"/>
      <c r="BB99" s="18"/>
      <c r="BC99" s="18"/>
      <c r="BD99" s="18"/>
      <c r="BE99" s="18"/>
      <c r="BF99" s="18"/>
    </row>
    <row r="100" spans="2:58" ht="12" x14ac:dyDescent="0.3">
      <c r="B100" s="51" t="e">
        <f t="shared" si="6"/>
        <v>#REF!</v>
      </c>
      <c r="C100" s="17" t="e">
        <f t="shared" si="9"/>
        <v>#REF!</v>
      </c>
      <c r="D100" s="34" t="e">
        <f>TBL_CalcDarwin[[#This Row],[Darwin PLOM
MW]]+TBL_CalcDarwin[[#This Row],[Darwin PLOME
MW]]</f>
        <v>#REF!</v>
      </c>
      <c r="E100" s="34" t="e">
        <f>TBL_CalcDarwin[[#This Row],[PLOM MW TOTAL BARRA A]]+TBL_CalcDarwin[[#This Row],[PLOM MW TOTAL BARRA B]]</f>
        <v>#REF!</v>
      </c>
      <c r="F100" s="34" t="e">
        <f>TBL_CalcDarwin[[#This Row],[PLOME MW TOTAL BARRA A]]+TBL_CalcDarwin[[#This Row],[PLOME MW TOTAL BARRA B]]</f>
        <v>#REF!</v>
      </c>
      <c r="G100" s="46" t="e">
        <f>#REF!</f>
        <v>#REF!</v>
      </c>
      <c r="H100" s="46" t="e">
        <f>#REF!</f>
        <v>#REF!</v>
      </c>
      <c r="I100" s="47" t="e">
        <f>#REF!</f>
        <v>#REF!</v>
      </c>
      <c r="J100" s="45" t="e">
        <f>CEILING(#REF!*TBL_CalcDarwin[[#This Row],[Darwin Gusts
m/s]],0.5)</f>
        <v>#REF!</v>
      </c>
      <c r="K100" s="45" t="e">
        <f>CEILING(#REF!*TBL_CalcDarwin[[#This Row],[Darwin Gusts
m/s]],0.5)</f>
        <v>#REF!</v>
      </c>
      <c r="L100" s="45" t="e">
        <f>CEILING(TBL_CalcDarwin[[#This Row],[Darwin Gusts
m/s]],0.5)</f>
        <v>#REF!</v>
      </c>
      <c r="M1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0" s="39" t="e">
        <f>INDEX(Curva_Temp[Temp],MATCH(TBL_CalcDarwin[[#This Row],[Darwin Temp.
°C]],Curva_Temp[Temp]))</f>
        <v>#REF!</v>
      </c>
      <c r="R100" s="39" t="e">
        <f>INDEX(Curva_Temp[Warranted Power Curve for 
1.194Kg/m3 air density '[kW']
SG 5.0-145 (AM+1, 5.2MW) AT 
90M],MATCH(TBL_CalcDarwin[[#This Row],[Darwin Temp.
°C]],Curva_Temp[Temp]))</f>
        <v>#REF!</v>
      </c>
      <c r="S100" s="39" t="e" cm="1">
        <f t="array" ref="S100">INDEX(Curva_Temp[Temp],MATCH(TBL_CalcDarwin[[#This Row],[Darwin Temp.
°C]],Curva_Temp[Temp])+1)</f>
        <v>#REF!</v>
      </c>
      <c r="T100" s="39" t="e" cm="1">
        <f t="array" ref="T100">INDEX(Curva_Temp[Warranted Power Curve for 
1.194Kg/m3 air density '[kW']
SG 5.0-145 (AM+1, 5.2MW) AT 
90M],MATCH(TBL_CalcDarwin[[#This Row],[Darwin Temp.
°C]],Curva_Temp[Temp])+1)</f>
        <v>#REF!</v>
      </c>
      <c r="U1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0" s="39" t="e">
        <f>INDEX(Curva_Temp[Temp],MATCH(TBL_CalcDarwin[[#This Row],[Darwin Temp.
°C]],Curva_Temp[Temp]))</f>
        <v>#REF!</v>
      </c>
      <c r="Z100" s="39" t="e">
        <f>INDEX(Curva_Temp[Warranted Power Curve for 
1.194Kg/m3 air density '[kW']
SG 5.0-145 (AM 0, 5.0MW) AT 
90M],MATCH(TBL_CalcDarwin[[#This Row],[Darwin Temp.
°C]],Curva_Temp[Temp]))</f>
        <v>#REF!</v>
      </c>
      <c r="AA100" s="39" t="e" cm="1">
        <f t="array" ref="AA100">INDEX(Curva_Temp[Temp],MATCH(TBL_CalcDarwin[[#This Row],[Darwin Temp.
°C]],Curva_Temp[Temp])+1)</f>
        <v>#REF!</v>
      </c>
      <c r="AB100" s="39" t="e" cm="1">
        <f t="array" ref="AB100">INDEX(Curva_Temp[Warranted Power Curve for 
1.194Kg/m3 air density '[kW']
SG 5.0-145 (AM 0, 5.0MW) AT 
90M],MATCH(TBL_CalcDarwin[[#This Row],[Darwin Temp.
°C]],Curva_Temp[Temp])+1)</f>
        <v>#REF!</v>
      </c>
      <c r="AC100" s="43" t="e">
        <f>HLOOKUP(TBL_CalcDarwin[[#This Row],[Fecha]],#REF!,2,FALSE)</f>
        <v>#REF!</v>
      </c>
      <c r="AD100" s="43" t="e">
        <f>HLOOKUP(TBL_CalcDarwin[[#This Row],[Fecha]],#REF!,3,FALSE)</f>
        <v>#REF!</v>
      </c>
      <c r="AE100" s="43" t="e">
        <f>HLOOKUP(TBL_CalcDarwin[[#This Row],[Fecha]],#REF!,4,FALSE)</f>
        <v>#REF!</v>
      </c>
      <c r="AF100" s="43" t="e">
        <f>HLOOKUP(TBL_CalcDarwin[[#This Row],[Fecha]],#REF!,5,FALSE)</f>
        <v>#REF!</v>
      </c>
      <c r="AG100" s="43" t="e">
        <f>HLOOKUP(TBL_CalcDarwin[[#This Row],[Fecha]],#REF!,6,FALSE)</f>
        <v>#REF!</v>
      </c>
      <c r="AH100" s="43" t="e">
        <f>HLOOKUP(TBL_CalcDarwin[[#This Row],[Fecha]],#REF!,7,FALSE)</f>
        <v>#REF!</v>
      </c>
      <c r="AI100" s="44" t="e">
        <f>HLOOKUP(TBL_CalcDarwin[[#This Row],[Fecha]],#REF!,8,FALSE)</f>
        <v>#REF!</v>
      </c>
      <c r="AJ100" s="44" t="e">
        <f>HLOOKUP(TBL_CalcDarwin[[#This Row],[Fecha]],#REF!,9,FALSE)</f>
        <v>#REF!</v>
      </c>
      <c r="AK100" s="44" t="e">
        <f>HLOOKUP(TBL_CalcDarwin[[#This Row],[Fecha]],#REF!,10,FALSE)</f>
        <v>#REF!</v>
      </c>
      <c r="AL100" s="44" t="e">
        <f>HLOOKUP(TBL_CalcDarwin[[#This Row],[Fecha]],#REF!,11,FALSE)</f>
        <v>#REF!</v>
      </c>
      <c r="AM100" s="44" t="e">
        <f>HLOOKUP(TBL_CalcDarwin[[#This Row],[Fecha]],#REF!,12,FALSE)</f>
        <v>#REF!</v>
      </c>
      <c r="AN100" s="44" t="e">
        <f>HLOOKUP(TBL_CalcDarwin[[#This Row],[Fecha]],#REF!,13,FALSE)</f>
        <v>#REF!</v>
      </c>
      <c r="AO100" s="35" t="e">
        <f>TBL_CalcDarwin[[#This Row],[Lomitas - Barra A - 5.2 - Cerro]]+TBL_CalcDarwin[[#This Row],[Lomitas - Barra A - 5.2 - Medio]]+TBL_CalcDarwin[[#This Row],[Lomitas - Barra A - 5.2 - Mar]]</f>
        <v>#REF!</v>
      </c>
      <c r="AP1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0" s="35" t="e">
        <f>TBL_CalcDarwin[[#This Row],[Expansión - Barra A - 5.2 - Cerro]]+TBL_CalcDarwin[[#This Row],[Expansión - Barra A - 5.2 - Medio]]+TBL_CalcDarwin[[#This Row],[Expansión - Barra A - 5.2 - Mar]]</f>
        <v>#REF!</v>
      </c>
      <c r="AT100" s="35" t="e">
        <f>TBL_CalcDarwin[[#This Row],[Expansión - Barra B - 5.2 - Cerro]]</f>
        <v>#REF!</v>
      </c>
      <c r="AU1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0" s="29" t="e">
        <f>TBL_CalcDarwin[[#This Row],[Expansión - Barra B - 5.2 - Cerro]]*TBL_CalcDarwin[[#This Row],[AEG 5.2 MW Cerro]]</f>
        <v>#REF!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3">
      <c r="B101" s="51" t="e">
        <f t="shared" si="6"/>
        <v>#REF!</v>
      </c>
      <c r="C101" s="17" t="e">
        <f>C100+TIME(1,0,0)</f>
        <v>#REF!</v>
      </c>
      <c r="D101" s="34" t="e">
        <f>TBL_CalcDarwin[[#This Row],[Darwin PLOM
MW]]+TBL_CalcDarwin[[#This Row],[Darwin PLOME
MW]]</f>
        <v>#REF!</v>
      </c>
      <c r="E101" s="34" t="e">
        <f>TBL_CalcDarwin[[#This Row],[PLOM MW TOTAL BARRA A]]+TBL_CalcDarwin[[#This Row],[PLOM MW TOTAL BARRA B]]</f>
        <v>#REF!</v>
      </c>
      <c r="F101" s="34" t="e">
        <f>TBL_CalcDarwin[[#This Row],[PLOME MW TOTAL BARRA A]]+TBL_CalcDarwin[[#This Row],[PLOME MW TOTAL BARRA B]]</f>
        <v>#REF!</v>
      </c>
      <c r="G101" s="46" t="e">
        <f>#REF!</f>
        <v>#REF!</v>
      </c>
      <c r="H101" s="46" t="e">
        <f>#REF!</f>
        <v>#REF!</v>
      </c>
      <c r="I101" s="47" t="e">
        <f>#REF!</f>
        <v>#REF!</v>
      </c>
      <c r="J101" s="45" t="e">
        <f>CEILING(#REF!*TBL_CalcDarwin[[#This Row],[Darwin Gusts
m/s]],0.5)</f>
        <v>#REF!</v>
      </c>
      <c r="K101" s="45" t="e">
        <f>CEILING(#REF!*TBL_CalcDarwin[[#This Row],[Darwin Gusts
m/s]],0.5)</f>
        <v>#REF!</v>
      </c>
      <c r="L101" s="45" t="e">
        <f>CEILING(TBL_CalcDarwin[[#This Row],[Darwin Gusts
m/s]],0.5)</f>
        <v>#REF!</v>
      </c>
      <c r="M1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1" s="39" t="e">
        <f>INDEX(Curva_Temp[Temp],MATCH(TBL_CalcDarwin[[#This Row],[Darwin Temp.
°C]],Curva_Temp[Temp]))</f>
        <v>#REF!</v>
      </c>
      <c r="R101" s="39" t="e">
        <f>INDEX(Curva_Temp[Warranted Power Curve for 
1.194Kg/m3 air density '[kW']
SG 5.0-145 (AM+1, 5.2MW) AT 
90M],MATCH(TBL_CalcDarwin[[#This Row],[Darwin Temp.
°C]],Curva_Temp[Temp]))</f>
        <v>#REF!</v>
      </c>
      <c r="S101" s="39" t="e" cm="1">
        <f t="array" ref="S101">INDEX(Curva_Temp[Temp],MATCH(TBL_CalcDarwin[[#This Row],[Darwin Temp.
°C]],Curva_Temp[Temp])+1)</f>
        <v>#REF!</v>
      </c>
      <c r="T101" s="39" t="e" cm="1">
        <f t="array" ref="T101">INDEX(Curva_Temp[Warranted Power Curve for 
1.194Kg/m3 air density '[kW']
SG 5.0-145 (AM+1, 5.2MW) AT 
90M],MATCH(TBL_CalcDarwin[[#This Row],[Darwin Temp.
°C]],Curva_Temp[Temp])+1)</f>
        <v>#REF!</v>
      </c>
      <c r="U1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1" s="39" t="e">
        <f>INDEX(Curva_Temp[Temp],MATCH(TBL_CalcDarwin[[#This Row],[Darwin Temp.
°C]],Curva_Temp[Temp]))</f>
        <v>#REF!</v>
      </c>
      <c r="Z101" s="39" t="e">
        <f>INDEX(Curva_Temp[Warranted Power Curve for 
1.194Kg/m3 air density '[kW']
SG 5.0-145 (AM 0, 5.0MW) AT 
90M],MATCH(TBL_CalcDarwin[[#This Row],[Darwin Temp.
°C]],Curva_Temp[Temp]))</f>
        <v>#REF!</v>
      </c>
      <c r="AA101" s="39" t="e" cm="1">
        <f t="array" ref="AA101">INDEX(Curva_Temp[Temp],MATCH(TBL_CalcDarwin[[#This Row],[Darwin Temp.
°C]],Curva_Temp[Temp])+1)</f>
        <v>#REF!</v>
      </c>
      <c r="AB101" s="39" t="e" cm="1">
        <f t="array" ref="AB101">INDEX(Curva_Temp[Warranted Power Curve for 
1.194Kg/m3 air density '[kW']
SG 5.0-145 (AM 0, 5.0MW) AT 
90M],MATCH(TBL_CalcDarwin[[#This Row],[Darwin Temp.
°C]],Curva_Temp[Temp])+1)</f>
        <v>#REF!</v>
      </c>
      <c r="AC101" s="43" t="e">
        <f>HLOOKUP(TBL_CalcDarwin[[#This Row],[Fecha]],#REF!,2,FALSE)</f>
        <v>#REF!</v>
      </c>
      <c r="AD101" s="43" t="e">
        <f>HLOOKUP(TBL_CalcDarwin[[#This Row],[Fecha]],#REF!,3,FALSE)</f>
        <v>#REF!</v>
      </c>
      <c r="AE101" s="43" t="e">
        <f>HLOOKUP(TBL_CalcDarwin[[#This Row],[Fecha]],#REF!,4,FALSE)</f>
        <v>#REF!</v>
      </c>
      <c r="AF101" s="43" t="e">
        <f>HLOOKUP(TBL_CalcDarwin[[#This Row],[Fecha]],#REF!,5,FALSE)</f>
        <v>#REF!</v>
      </c>
      <c r="AG101" s="43" t="e">
        <f>HLOOKUP(TBL_CalcDarwin[[#This Row],[Fecha]],#REF!,6,FALSE)</f>
        <v>#REF!</v>
      </c>
      <c r="AH101" s="43" t="e">
        <f>HLOOKUP(TBL_CalcDarwin[[#This Row],[Fecha]],#REF!,7,FALSE)</f>
        <v>#REF!</v>
      </c>
      <c r="AI101" s="44" t="e">
        <f>HLOOKUP(TBL_CalcDarwin[[#This Row],[Fecha]],#REF!,8,FALSE)</f>
        <v>#REF!</v>
      </c>
      <c r="AJ101" s="44" t="e">
        <f>HLOOKUP(TBL_CalcDarwin[[#This Row],[Fecha]],#REF!,9,FALSE)</f>
        <v>#REF!</v>
      </c>
      <c r="AK101" s="44" t="e">
        <f>HLOOKUP(TBL_CalcDarwin[[#This Row],[Fecha]],#REF!,10,FALSE)</f>
        <v>#REF!</v>
      </c>
      <c r="AL101" s="44" t="e">
        <f>HLOOKUP(TBL_CalcDarwin[[#This Row],[Fecha]],#REF!,11,FALSE)</f>
        <v>#REF!</v>
      </c>
      <c r="AM101" s="44" t="e">
        <f>HLOOKUP(TBL_CalcDarwin[[#This Row],[Fecha]],#REF!,12,FALSE)</f>
        <v>#REF!</v>
      </c>
      <c r="AN101" s="44" t="e">
        <f>HLOOKUP(TBL_CalcDarwin[[#This Row],[Fecha]],#REF!,13,FALSE)</f>
        <v>#REF!</v>
      </c>
      <c r="AO101" s="35" t="e">
        <f>TBL_CalcDarwin[[#This Row],[Lomitas - Barra A - 5.2 - Cerro]]+TBL_CalcDarwin[[#This Row],[Lomitas - Barra A - 5.2 - Medio]]+TBL_CalcDarwin[[#This Row],[Lomitas - Barra A - 5.2 - Mar]]</f>
        <v>#REF!</v>
      </c>
      <c r="AP1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1" s="35" t="e">
        <f>TBL_CalcDarwin[[#This Row],[Expansión - Barra A - 5.2 - Cerro]]+TBL_CalcDarwin[[#This Row],[Expansión - Barra A - 5.2 - Medio]]+TBL_CalcDarwin[[#This Row],[Expansión - Barra A - 5.2 - Mar]]</f>
        <v>#REF!</v>
      </c>
      <c r="AT101" s="35" t="e">
        <f>TBL_CalcDarwin[[#This Row],[Expansión - Barra B - 5.2 - Cerro]]</f>
        <v>#REF!</v>
      </c>
      <c r="AU1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1" s="29" t="e">
        <f>TBL_CalcDarwin[[#This Row],[Expansión - Barra B - 5.2 - Cerro]]*TBL_CalcDarwin[[#This Row],[AEG 5.2 MW Cerro]]</f>
        <v>#REF!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3">
      <c r="B102" s="51" t="e">
        <f t="shared" si="6"/>
        <v>#REF!</v>
      </c>
      <c r="C102" s="17" t="e">
        <f t="shared" ref="C102:C118" si="10">C101+TIME(1,0,0)</f>
        <v>#REF!</v>
      </c>
      <c r="D102" s="34" t="e">
        <f>TBL_CalcDarwin[[#This Row],[Darwin PLOM
MW]]+TBL_CalcDarwin[[#This Row],[Darwin PLOME
MW]]</f>
        <v>#REF!</v>
      </c>
      <c r="E102" s="34" t="e">
        <f>TBL_CalcDarwin[[#This Row],[PLOM MW TOTAL BARRA A]]+TBL_CalcDarwin[[#This Row],[PLOM MW TOTAL BARRA B]]</f>
        <v>#REF!</v>
      </c>
      <c r="F102" s="34" t="e">
        <f>TBL_CalcDarwin[[#This Row],[PLOME MW TOTAL BARRA A]]+TBL_CalcDarwin[[#This Row],[PLOME MW TOTAL BARRA B]]</f>
        <v>#REF!</v>
      </c>
      <c r="G102" s="46" t="e">
        <f>#REF!</f>
        <v>#REF!</v>
      </c>
      <c r="H102" s="46" t="e">
        <f>#REF!</f>
        <v>#REF!</v>
      </c>
      <c r="I102" s="47" t="e">
        <f>#REF!</f>
        <v>#REF!</v>
      </c>
      <c r="J102" s="45" t="e">
        <f>CEILING(#REF!*TBL_CalcDarwin[[#This Row],[Darwin Gusts
m/s]],0.5)</f>
        <v>#REF!</v>
      </c>
      <c r="K102" s="45" t="e">
        <f>CEILING(#REF!*TBL_CalcDarwin[[#This Row],[Darwin Gusts
m/s]],0.5)</f>
        <v>#REF!</v>
      </c>
      <c r="L102" s="45" t="e">
        <f>CEILING(TBL_CalcDarwin[[#This Row],[Darwin Gusts
m/s]],0.5)</f>
        <v>#REF!</v>
      </c>
      <c r="M1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2" s="39" t="e">
        <f>INDEX(Curva_Temp[Temp],MATCH(TBL_CalcDarwin[[#This Row],[Darwin Temp.
°C]],Curva_Temp[Temp]))</f>
        <v>#REF!</v>
      </c>
      <c r="R102" s="39" t="e">
        <f>INDEX(Curva_Temp[Warranted Power Curve for 
1.194Kg/m3 air density '[kW']
SG 5.0-145 (AM+1, 5.2MW) AT 
90M],MATCH(TBL_CalcDarwin[[#This Row],[Darwin Temp.
°C]],Curva_Temp[Temp]))</f>
        <v>#REF!</v>
      </c>
      <c r="S102" s="39" t="e" cm="1">
        <f t="array" ref="S102">INDEX(Curva_Temp[Temp],MATCH(TBL_CalcDarwin[[#This Row],[Darwin Temp.
°C]],Curva_Temp[Temp])+1)</f>
        <v>#REF!</v>
      </c>
      <c r="T102" s="39" t="e" cm="1">
        <f t="array" ref="T102">INDEX(Curva_Temp[Warranted Power Curve for 
1.194Kg/m3 air density '[kW']
SG 5.0-145 (AM+1, 5.2MW) AT 
90M],MATCH(TBL_CalcDarwin[[#This Row],[Darwin Temp.
°C]],Curva_Temp[Temp])+1)</f>
        <v>#REF!</v>
      </c>
      <c r="U1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2" s="39" t="e">
        <f>INDEX(Curva_Temp[Temp],MATCH(TBL_CalcDarwin[[#This Row],[Darwin Temp.
°C]],Curva_Temp[Temp]))</f>
        <v>#REF!</v>
      </c>
      <c r="Z102" s="39" t="e">
        <f>INDEX(Curva_Temp[Warranted Power Curve for 
1.194Kg/m3 air density '[kW']
SG 5.0-145 (AM 0, 5.0MW) AT 
90M],MATCH(TBL_CalcDarwin[[#This Row],[Darwin Temp.
°C]],Curva_Temp[Temp]))</f>
        <v>#REF!</v>
      </c>
      <c r="AA102" s="39" t="e" cm="1">
        <f t="array" ref="AA102">INDEX(Curva_Temp[Temp],MATCH(TBL_CalcDarwin[[#This Row],[Darwin Temp.
°C]],Curva_Temp[Temp])+1)</f>
        <v>#REF!</v>
      </c>
      <c r="AB102" s="39" t="e" cm="1">
        <f t="array" ref="AB102">INDEX(Curva_Temp[Warranted Power Curve for 
1.194Kg/m3 air density '[kW']
SG 5.0-145 (AM 0, 5.0MW) AT 
90M],MATCH(TBL_CalcDarwin[[#This Row],[Darwin Temp.
°C]],Curva_Temp[Temp])+1)</f>
        <v>#REF!</v>
      </c>
      <c r="AC102" s="43" t="e">
        <f>HLOOKUP(TBL_CalcDarwin[[#This Row],[Fecha]],#REF!,2,FALSE)</f>
        <v>#REF!</v>
      </c>
      <c r="AD102" s="43" t="e">
        <f>HLOOKUP(TBL_CalcDarwin[[#This Row],[Fecha]],#REF!,3,FALSE)</f>
        <v>#REF!</v>
      </c>
      <c r="AE102" s="43" t="e">
        <f>HLOOKUP(TBL_CalcDarwin[[#This Row],[Fecha]],#REF!,4,FALSE)</f>
        <v>#REF!</v>
      </c>
      <c r="AF102" s="43" t="e">
        <f>HLOOKUP(TBL_CalcDarwin[[#This Row],[Fecha]],#REF!,5,FALSE)</f>
        <v>#REF!</v>
      </c>
      <c r="AG102" s="43" t="e">
        <f>HLOOKUP(TBL_CalcDarwin[[#This Row],[Fecha]],#REF!,6,FALSE)</f>
        <v>#REF!</v>
      </c>
      <c r="AH102" s="43" t="e">
        <f>HLOOKUP(TBL_CalcDarwin[[#This Row],[Fecha]],#REF!,7,FALSE)</f>
        <v>#REF!</v>
      </c>
      <c r="AI102" s="44" t="e">
        <f>HLOOKUP(TBL_CalcDarwin[[#This Row],[Fecha]],#REF!,8,FALSE)</f>
        <v>#REF!</v>
      </c>
      <c r="AJ102" s="44" t="e">
        <f>HLOOKUP(TBL_CalcDarwin[[#This Row],[Fecha]],#REF!,9,FALSE)</f>
        <v>#REF!</v>
      </c>
      <c r="AK102" s="44" t="e">
        <f>HLOOKUP(TBL_CalcDarwin[[#This Row],[Fecha]],#REF!,10,FALSE)</f>
        <v>#REF!</v>
      </c>
      <c r="AL102" s="44" t="e">
        <f>HLOOKUP(TBL_CalcDarwin[[#This Row],[Fecha]],#REF!,11,FALSE)</f>
        <v>#REF!</v>
      </c>
      <c r="AM102" s="44" t="e">
        <f>HLOOKUP(TBL_CalcDarwin[[#This Row],[Fecha]],#REF!,12,FALSE)</f>
        <v>#REF!</v>
      </c>
      <c r="AN102" s="44" t="e">
        <f>HLOOKUP(TBL_CalcDarwin[[#This Row],[Fecha]],#REF!,13,FALSE)</f>
        <v>#REF!</v>
      </c>
      <c r="AO102" s="35" t="e">
        <f>TBL_CalcDarwin[[#This Row],[Lomitas - Barra A - 5.2 - Cerro]]+TBL_CalcDarwin[[#This Row],[Lomitas - Barra A - 5.2 - Medio]]+TBL_CalcDarwin[[#This Row],[Lomitas - Barra A - 5.2 - Mar]]</f>
        <v>#REF!</v>
      </c>
      <c r="AP1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2" s="35" t="e">
        <f>TBL_CalcDarwin[[#This Row],[Expansión - Barra A - 5.2 - Cerro]]+TBL_CalcDarwin[[#This Row],[Expansión - Barra A - 5.2 - Medio]]+TBL_CalcDarwin[[#This Row],[Expansión - Barra A - 5.2 - Mar]]</f>
        <v>#REF!</v>
      </c>
      <c r="AT102" s="35" t="e">
        <f>TBL_CalcDarwin[[#This Row],[Expansión - Barra B - 5.2 - Cerro]]</f>
        <v>#REF!</v>
      </c>
      <c r="AU1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2" s="29" t="e">
        <f>TBL_CalcDarwin[[#This Row],[Expansión - Barra B - 5.2 - Cerro]]*TBL_CalcDarwin[[#This Row],[AEG 5.2 MW Cerro]]</f>
        <v>#REF!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3">
      <c r="B103" s="51" t="e">
        <f t="shared" si="6"/>
        <v>#REF!</v>
      </c>
      <c r="C103" s="17" t="e">
        <f t="shared" si="10"/>
        <v>#REF!</v>
      </c>
      <c r="D103" s="34" t="e">
        <f>TBL_CalcDarwin[[#This Row],[Darwin PLOM
MW]]+TBL_CalcDarwin[[#This Row],[Darwin PLOME
MW]]</f>
        <v>#REF!</v>
      </c>
      <c r="E103" s="34" t="e">
        <f>TBL_CalcDarwin[[#This Row],[PLOM MW TOTAL BARRA A]]+TBL_CalcDarwin[[#This Row],[PLOM MW TOTAL BARRA B]]</f>
        <v>#REF!</v>
      </c>
      <c r="F103" s="34" t="e">
        <f>TBL_CalcDarwin[[#This Row],[PLOME MW TOTAL BARRA A]]+TBL_CalcDarwin[[#This Row],[PLOME MW TOTAL BARRA B]]</f>
        <v>#REF!</v>
      </c>
      <c r="G103" s="46" t="e">
        <f>#REF!</f>
        <v>#REF!</v>
      </c>
      <c r="H103" s="46" t="e">
        <f>#REF!</f>
        <v>#REF!</v>
      </c>
      <c r="I103" s="47" t="e">
        <f>#REF!</f>
        <v>#REF!</v>
      </c>
      <c r="J103" s="45" t="e">
        <f>CEILING(#REF!*TBL_CalcDarwin[[#This Row],[Darwin Gusts
m/s]],0.5)</f>
        <v>#REF!</v>
      </c>
      <c r="K103" s="45" t="e">
        <f>CEILING(#REF!*TBL_CalcDarwin[[#This Row],[Darwin Gusts
m/s]],0.5)</f>
        <v>#REF!</v>
      </c>
      <c r="L103" s="45" t="e">
        <f>CEILING(TBL_CalcDarwin[[#This Row],[Darwin Gusts
m/s]],0.5)</f>
        <v>#REF!</v>
      </c>
      <c r="M1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3" s="39" t="e">
        <f>INDEX(Curva_Temp[Temp],MATCH(TBL_CalcDarwin[[#This Row],[Darwin Temp.
°C]],Curva_Temp[Temp]))</f>
        <v>#REF!</v>
      </c>
      <c r="R103" s="39" t="e">
        <f>INDEX(Curva_Temp[Warranted Power Curve for 
1.194Kg/m3 air density '[kW']
SG 5.0-145 (AM+1, 5.2MW) AT 
90M],MATCH(TBL_CalcDarwin[[#This Row],[Darwin Temp.
°C]],Curva_Temp[Temp]))</f>
        <v>#REF!</v>
      </c>
      <c r="S103" s="39" t="e" cm="1">
        <f t="array" ref="S103">INDEX(Curva_Temp[Temp],MATCH(TBL_CalcDarwin[[#This Row],[Darwin Temp.
°C]],Curva_Temp[Temp])+1)</f>
        <v>#REF!</v>
      </c>
      <c r="T103" s="39" t="e" cm="1">
        <f t="array" ref="T103">INDEX(Curva_Temp[Warranted Power Curve for 
1.194Kg/m3 air density '[kW']
SG 5.0-145 (AM+1, 5.2MW) AT 
90M],MATCH(TBL_CalcDarwin[[#This Row],[Darwin Temp.
°C]],Curva_Temp[Temp])+1)</f>
        <v>#REF!</v>
      </c>
      <c r="U1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3" s="39" t="e">
        <f>INDEX(Curva_Temp[Temp],MATCH(TBL_CalcDarwin[[#This Row],[Darwin Temp.
°C]],Curva_Temp[Temp]))</f>
        <v>#REF!</v>
      </c>
      <c r="Z103" s="39" t="e">
        <f>INDEX(Curva_Temp[Warranted Power Curve for 
1.194Kg/m3 air density '[kW']
SG 5.0-145 (AM 0, 5.0MW) AT 
90M],MATCH(TBL_CalcDarwin[[#This Row],[Darwin Temp.
°C]],Curva_Temp[Temp]))</f>
        <v>#REF!</v>
      </c>
      <c r="AA103" s="39" t="e" cm="1">
        <f t="array" ref="AA103">INDEX(Curva_Temp[Temp],MATCH(TBL_CalcDarwin[[#This Row],[Darwin Temp.
°C]],Curva_Temp[Temp])+1)</f>
        <v>#REF!</v>
      </c>
      <c r="AB103" s="39" t="e" cm="1">
        <f t="array" ref="AB103">INDEX(Curva_Temp[Warranted Power Curve for 
1.194Kg/m3 air density '[kW']
SG 5.0-145 (AM 0, 5.0MW) AT 
90M],MATCH(TBL_CalcDarwin[[#This Row],[Darwin Temp.
°C]],Curva_Temp[Temp])+1)</f>
        <v>#REF!</v>
      </c>
      <c r="AC103" s="43" t="e">
        <f>HLOOKUP(TBL_CalcDarwin[[#This Row],[Fecha]],#REF!,2,FALSE)</f>
        <v>#REF!</v>
      </c>
      <c r="AD103" s="43" t="e">
        <f>HLOOKUP(TBL_CalcDarwin[[#This Row],[Fecha]],#REF!,3,FALSE)</f>
        <v>#REF!</v>
      </c>
      <c r="AE103" s="43" t="e">
        <f>HLOOKUP(TBL_CalcDarwin[[#This Row],[Fecha]],#REF!,4,FALSE)</f>
        <v>#REF!</v>
      </c>
      <c r="AF103" s="43" t="e">
        <f>HLOOKUP(TBL_CalcDarwin[[#This Row],[Fecha]],#REF!,5,FALSE)</f>
        <v>#REF!</v>
      </c>
      <c r="AG103" s="43" t="e">
        <f>HLOOKUP(TBL_CalcDarwin[[#This Row],[Fecha]],#REF!,6,FALSE)</f>
        <v>#REF!</v>
      </c>
      <c r="AH103" s="43" t="e">
        <f>HLOOKUP(TBL_CalcDarwin[[#This Row],[Fecha]],#REF!,7,FALSE)</f>
        <v>#REF!</v>
      </c>
      <c r="AI103" s="44" t="e">
        <f>HLOOKUP(TBL_CalcDarwin[[#This Row],[Fecha]],#REF!,8,FALSE)</f>
        <v>#REF!</v>
      </c>
      <c r="AJ103" s="44" t="e">
        <f>HLOOKUP(TBL_CalcDarwin[[#This Row],[Fecha]],#REF!,9,FALSE)</f>
        <v>#REF!</v>
      </c>
      <c r="AK103" s="44" t="e">
        <f>HLOOKUP(TBL_CalcDarwin[[#This Row],[Fecha]],#REF!,10,FALSE)</f>
        <v>#REF!</v>
      </c>
      <c r="AL103" s="44" t="e">
        <f>HLOOKUP(TBL_CalcDarwin[[#This Row],[Fecha]],#REF!,11,FALSE)</f>
        <v>#REF!</v>
      </c>
      <c r="AM103" s="44" t="e">
        <f>HLOOKUP(TBL_CalcDarwin[[#This Row],[Fecha]],#REF!,12,FALSE)</f>
        <v>#REF!</v>
      </c>
      <c r="AN103" s="44" t="e">
        <f>HLOOKUP(TBL_CalcDarwin[[#This Row],[Fecha]],#REF!,13,FALSE)</f>
        <v>#REF!</v>
      </c>
      <c r="AO103" s="35" t="e">
        <f>TBL_CalcDarwin[[#This Row],[Lomitas - Barra A - 5.2 - Cerro]]+TBL_CalcDarwin[[#This Row],[Lomitas - Barra A - 5.2 - Medio]]+TBL_CalcDarwin[[#This Row],[Lomitas - Barra A - 5.2 - Mar]]</f>
        <v>#REF!</v>
      </c>
      <c r="AP1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3" s="35" t="e">
        <f>TBL_CalcDarwin[[#This Row],[Expansión - Barra A - 5.2 - Cerro]]+TBL_CalcDarwin[[#This Row],[Expansión - Barra A - 5.2 - Medio]]+TBL_CalcDarwin[[#This Row],[Expansión - Barra A - 5.2 - Mar]]</f>
        <v>#REF!</v>
      </c>
      <c r="AT103" s="35" t="e">
        <f>TBL_CalcDarwin[[#This Row],[Expansión - Barra B - 5.2 - Cerro]]</f>
        <v>#REF!</v>
      </c>
      <c r="AU1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3" s="29" t="e">
        <f>TBL_CalcDarwin[[#This Row],[Expansión - Barra B - 5.2 - Cerro]]*TBL_CalcDarwin[[#This Row],[AEG 5.2 MW Cerro]]</f>
        <v>#REF!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3">
      <c r="B104" s="51" t="e">
        <f t="shared" si="6"/>
        <v>#REF!</v>
      </c>
      <c r="C104" s="17" t="e">
        <f t="shared" si="10"/>
        <v>#REF!</v>
      </c>
      <c r="D104" s="34" t="e">
        <f>TBL_CalcDarwin[[#This Row],[Darwin PLOM
MW]]+TBL_CalcDarwin[[#This Row],[Darwin PLOME
MW]]</f>
        <v>#REF!</v>
      </c>
      <c r="E104" s="34" t="e">
        <f>TBL_CalcDarwin[[#This Row],[PLOM MW TOTAL BARRA A]]+TBL_CalcDarwin[[#This Row],[PLOM MW TOTAL BARRA B]]</f>
        <v>#REF!</v>
      </c>
      <c r="F104" s="34" t="e">
        <f>TBL_CalcDarwin[[#This Row],[PLOME MW TOTAL BARRA A]]+TBL_CalcDarwin[[#This Row],[PLOME MW TOTAL BARRA B]]</f>
        <v>#REF!</v>
      </c>
      <c r="G104" s="46" t="e">
        <f>#REF!</f>
        <v>#REF!</v>
      </c>
      <c r="H104" s="46" t="e">
        <f>#REF!</f>
        <v>#REF!</v>
      </c>
      <c r="I104" s="47" t="e">
        <f>#REF!</f>
        <v>#REF!</v>
      </c>
      <c r="J104" s="45" t="e">
        <f>CEILING(#REF!*TBL_CalcDarwin[[#This Row],[Darwin Gusts
m/s]],0.5)</f>
        <v>#REF!</v>
      </c>
      <c r="K104" s="45" t="e">
        <f>CEILING(#REF!*TBL_CalcDarwin[[#This Row],[Darwin Gusts
m/s]],0.5)</f>
        <v>#REF!</v>
      </c>
      <c r="L104" s="45" t="e">
        <f>CEILING(TBL_CalcDarwin[[#This Row],[Darwin Gusts
m/s]],0.5)</f>
        <v>#REF!</v>
      </c>
      <c r="M1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4" s="39" t="e">
        <f>INDEX(Curva_Temp[Temp],MATCH(TBL_CalcDarwin[[#This Row],[Darwin Temp.
°C]],Curva_Temp[Temp]))</f>
        <v>#REF!</v>
      </c>
      <c r="R104" s="39" t="e">
        <f>INDEX(Curva_Temp[Warranted Power Curve for 
1.194Kg/m3 air density '[kW']
SG 5.0-145 (AM+1, 5.2MW) AT 
90M],MATCH(TBL_CalcDarwin[[#This Row],[Darwin Temp.
°C]],Curva_Temp[Temp]))</f>
        <v>#REF!</v>
      </c>
      <c r="S104" s="39" t="e" cm="1">
        <f t="array" ref="S104">INDEX(Curva_Temp[Temp],MATCH(TBL_CalcDarwin[[#This Row],[Darwin Temp.
°C]],Curva_Temp[Temp])+1)</f>
        <v>#REF!</v>
      </c>
      <c r="T104" s="39" t="e" cm="1">
        <f t="array" ref="T104">INDEX(Curva_Temp[Warranted Power Curve for 
1.194Kg/m3 air density '[kW']
SG 5.0-145 (AM+1, 5.2MW) AT 
90M],MATCH(TBL_CalcDarwin[[#This Row],[Darwin Temp.
°C]],Curva_Temp[Temp])+1)</f>
        <v>#REF!</v>
      </c>
      <c r="U1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4" s="39" t="e">
        <f>INDEX(Curva_Temp[Temp],MATCH(TBL_CalcDarwin[[#This Row],[Darwin Temp.
°C]],Curva_Temp[Temp]))</f>
        <v>#REF!</v>
      </c>
      <c r="Z104" s="39" t="e">
        <f>INDEX(Curva_Temp[Warranted Power Curve for 
1.194Kg/m3 air density '[kW']
SG 5.0-145 (AM 0, 5.0MW) AT 
90M],MATCH(TBL_CalcDarwin[[#This Row],[Darwin Temp.
°C]],Curva_Temp[Temp]))</f>
        <v>#REF!</v>
      </c>
      <c r="AA104" s="39" t="e" cm="1">
        <f t="array" ref="AA104">INDEX(Curva_Temp[Temp],MATCH(TBL_CalcDarwin[[#This Row],[Darwin Temp.
°C]],Curva_Temp[Temp])+1)</f>
        <v>#REF!</v>
      </c>
      <c r="AB104" s="39" t="e" cm="1">
        <f t="array" ref="AB104">INDEX(Curva_Temp[Warranted Power Curve for 
1.194Kg/m3 air density '[kW']
SG 5.0-145 (AM 0, 5.0MW) AT 
90M],MATCH(TBL_CalcDarwin[[#This Row],[Darwin Temp.
°C]],Curva_Temp[Temp])+1)</f>
        <v>#REF!</v>
      </c>
      <c r="AC104" s="43" t="e">
        <f>HLOOKUP(TBL_CalcDarwin[[#This Row],[Fecha]],#REF!,2,FALSE)</f>
        <v>#REF!</v>
      </c>
      <c r="AD104" s="43" t="e">
        <f>HLOOKUP(TBL_CalcDarwin[[#This Row],[Fecha]],#REF!,3,FALSE)</f>
        <v>#REF!</v>
      </c>
      <c r="AE104" s="43" t="e">
        <f>HLOOKUP(TBL_CalcDarwin[[#This Row],[Fecha]],#REF!,4,FALSE)</f>
        <v>#REF!</v>
      </c>
      <c r="AF104" s="43" t="e">
        <f>HLOOKUP(TBL_CalcDarwin[[#This Row],[Fecha]],#REF!,5,FALSE)</f>
        <v>#REF!</v>
      </c>
      <c r="AG104" s="43" t="e">
        <f>HLOOKUP(TBL_CalcDarwin[[#This Row],[Fecha]],#REF!,6,FALSE)</f>
        <v>#REF!</v>
      </c>
      <c r="AH104" s="43" t="e">
        <f>HLOOKUP(TBL_CalcDarwin[[#This Row],[Fecha]],#REF!,7,FALSE)</f>
        <v>#REF!</v>
      </c>
      <c r="AI104" s="44" t="e">
        <f>HLOOKUP(TBL_CalcDarwin[[#This Row],[Fecha]],#REF!,8,FALSE)</f>
        <v>#REF!</v>
      </c>
      <c r="AJ104" s="44" t="e">
        <f>HLOOKUP(TBL_CalcDarwin[[#This Row],[Fecha]],#REF!,9,FALSE)</f>
        <v>#REF!</v>
      </c>
      <c r="AK104" s="44" t="e">
        <f>HLOOKUP(TBL_CalcDarwin[[#This Row],[Fecha]],#REF!,10,FALSE)</f>
        <v>#REF!</v>
      </c>
      <c r="AL104" s="44" t="e">
        <f>HLOOKUP(TBL_CalcDarwin[[#This Row],[Fecha]],#REF!,11,FALSE)</f>
        <v>#REF!</v>
      </c>
      <c r="AM104" s="44" t="e">
        <f>HLOOKUP(TBL_CalcDarwin[[#This Row],[Fecha]],#REF!,12,FALSE)</f>
        <v>#REF!</v>
      </c>
      <c r="AN104" s="44" t="e">
        <f>HLOOKUP(TBL_CalcDarwin[[#This Row],[Fecha]],#REF!,13,FALSE)</f>
        <v>#REF!</v>
      </c>
      <c r="AO104" s="35" t="e">
        <f>TBL_CalcDarwin[[#This Row],[Lomitas - Barra A - 5.2 - Cerro]]+TBL_CalcDarwin[[#This Row],[Lomitas - Barra A - 5.2 - Medio]]+TBL_CalcDarwin[[#This Row],[Lomitas - Barra A - 5.2 - Mar]]</f>
        <v>#REF!</v>
      </c>
      <c r="AP1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4" s="35" t="e">
        <f>TBL_CalcDarwin[[#This Row],[Expansión - Barra A - 5.2 - Cerro]]+TBL_CalcDarwin[[#This Row],[Expansión - Barra A - 5.2 - Medio]]+TBL_CalcDarwin[[#This Row],[Expansión - Barra A - 5.2 - Mar]]</f>
        <v>#REF!</v>
      </c>
      <c r="AT104" s="35" t="e">
        <f>TBL_CalcDarwin[[#This Row],[Expansión - Barra B - 5.2 - Cerro]]</f>
        <v>#REF!</v>
      </c>
      <c r="AU1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4" s="29" t="e">
        <f>TBL_CalcDarwin[[#This Row],[Expansión - Barra B - 5.2 - Cerro]]*TBL_CalcDarwin[[#This Row],[AEG 5.2 MW Cerro]]</f>
        <v>#REF!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3">
      <c r="B105" s="51" t="e">
        <f t="shared" si="6"/>
        <v>#REF!</v>
      </c>
      <c r="C105" s="17" t="e">
        <f t="shared" si="10"/>
        <v>#REF!</v>
      </c>
      <c r="D105" s="34" t="e">
        <f>TBL_CalcDarwin[[#This Row],[Darwin PLOM
MW]]+TBL_CalcDarwin[[#This Row],[Darwin PLOME
MW]]</f>
        <v>#REF!</v>
      </c>
      <c r="E105" s="34" t="e">
        <f>TBL_CalcDarwin[[#This Row],[PLOM MW TOTAL BARRA A]]+TBL_CalcDarwin[[#This Row],[PLOM MW TOTAL BARRA B]]</f>
        <v>#REF!</v>
      </c>
      <c r="F105" s="34" t="e">
        <f>TBL_CalcDarwin[[#This Row],[PLOME MW TOTAL BARRA A]]+TBL_CalcDarwin[[#This Row],[PLOME MW TOTAL BARRA B]]</f>
        <v>#REF!</v>
      </c>
      <c r="G105" s="46" t="e">
        <f>#REF!</f>
        <v>#REF!</v>
      </c>
      <c r="H105" s="46" t="e">
        <f>#REF!</f>
        <v>#REF!</v>
      </c>
      <c r="I105" s="47" t="e">
        <f>#REF!</f>
        <v>#REF!</v>
      </c>
      <c r="J105" s="45" t="e">
        <f>CEILING(#REF!*TBL_CalcDarwin[[#This Row],[Darwin Gusts
m/s]],0.5)</f>
        <v>#REF!</v>
      </c>
      <c r="K105" s="45" t="e">
        <f>CEILING(#REF!*TBL_CalcDarwin[[#This Row],[Darwin Gusts
m/s]],0.5)</f>
        <v>#REF!</v>
      </c>
      <c r="L105" s="45" t="e">
        <f>CEILING(TBL_CalcDarwin[[#This Row],[Darwin Gusts
m/s]],0.5)</f>
        <v>#REF!</v>
      </c>
      <c r="M1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5" s="39" t="e">
        <f>INDEX(Curva_Temp[Temp],MATCH(TBL_CalcDarwin[[#This Row],[Darwin Temp.
°C]],Curva_Temp[Temp]))</f>
        <v>#REF!</v>
      </c>
      <c r="R105" s="39" t="e">
        <f>INDEX(Curva_Temp[Warranted Power Curve for 
1.194Kg/m3 air density '[kW']
SG 5.0-145 (AM+1, 5.2MW) AT 
90M],MATCH(TBL_CalcDarwin[[#This Row],[Darwin Temp.
°C]],Curva_Temp[Temp]))</f>
        <v>#REF!</v>
      </c>
      <c r="S105" s="39" t="e" cm="1">
        <f t="array" ref="S105">INDEX(Curva_Temp[Temp],MATCH(TBL_CalcDarwin[[#This Row],[Darwin Temp.
°C]],Curva_Temp[Temp])+1)</f>
        <v>#REF!</v>
      </c>
      <c r="T105" s="39" t="e" cm="1">
        <f t="array" ref="T105">INDEX(Curva_Temp[Warranted Power Curve for 
1.194Kg/m3 air density '[kW']
SG 5.0-145 (AM+1, 5.2MW) AT 
90M],MATCH(TBL_CalcDarwin[[#This Row],[Darwin Temp.
°C]],Curva_Temp[Temp])+1)</f>
        <v>#REF!</v>
      </c>
      <c r="U1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5" s="39" t="e">
        <f>INDEX(Curva_Temp[Temp],MATCH(TBL_CalcDarwin[[#This Row],[Darwin Temp.
°C]],Curva_Temp[Temp]))</f>
        <v>#REF!</v>
      </c>
      <c r="Z105" s="39" t="e">
        <f>INDEX(Curva_Temp[Warranted Power Curve for 
1.194Kg/m3 air density '[kW']
SG 5.0-145 (AM 0, 5.0MW) AT 
90M],MATCH(TBL_CalcDarwin[[#This Row],[Darwin Temp.
°C]],Curva_Temp[Temp]))</f>
        <v>#REF!</v>
      </c>
      <c r="AA105" s="39" t="e" cm="1">
        <f t="array" ref="AA105">INDEX(Curva_Temp[Temp],MATCH(TBL_CalcDarwin[[#This Row],[Darwin Temp.
°C]],Curva_Temp[Temp])+1)</f>
        <v>#REF!</v>
      </c>
      <c r="AB105" s="39" t="e" cm="1">
        <f t="array" ref="AB105">INDEX(Curva_Temp[Warranted Power Curve for 
1.194Kg/m3 air density '[kW']
SG 5.0-145 (AM 0, 5.0MW) AT 
90M],MATCH(TBL_CalcDarwin[[#This Row],[Darwin Temp.
°C]],Curva_Temp[Temp])+1)</f>
        <v>#REF!</v>
      </c>
      <c r="AC105" s="43" t="e">
        <f>HLOOKUP(TBL_CalcDarwin[[#This Row],[Fecha]],#REF!,2,FALSE)</f>
        <v>#REF!</v>
      </c>
      <c r="AD105" s="43" t="e">
        <f>HLOOKUP(TBL_CalcDarwin[[#This Row],[Fecha]],#REF!,3,FALSE)</f>
        <v>#REF!</v>
      </c>
      <c r="AE105" s="43" t="e">
        <f>HLOOKUP(TBL_CalcDarwin[[#This Row],[Fecha]],#REF!,4,FALSE)</f>
        <v>#REF!</v>
      </c>
      <c r="AF105" s="43" t="e">
        <f>HLOOKUP(TBL_CalcDarwin[[#This Row],[Fecha]],#REF!,5,FALSE)</f>
        <v>#REF!</v>
      </c>
      <c r="AG105" s="43" t="e">
        <f>HLOOKUP(TBL_CalcDarwin[[#This Row],[Fecha]],#REF!,6,FALSE)</f>
        <v>#REF!</v>
      </c>
      <c r="AH105" s="43" t="e">
        <f>HLOOKUP(TBL_CalcDarwin[[#This Row],[Fecha]],#REF!,7,FALSE)</f>
        <v>#REF!</v>
      </c>
      <c r="AI105" s="44" t="e">
        <f>HLOOKUP(TBL_CalcDarwin[[#This Row],[Fecha]],#REF!,8,FALSE)</f>
        <v>#REF!</v>
      </c>
      <c r="AJ105" s="44" t="e">
        <f>HLOOKUP(TBL_CalcDarwin[[#This Row],[Fecha]],#REF!,9,FALSE)</f>
        <v>#REF!</v>
      </c>
      <c r="AK105" s="44" t="e">
        <f>HLOOKUP(TBL_CalcDarwin[[#This Row],[Fecha]],#REF!,10,FALSE)</f>
        <v>#REF!</v>
      </c>
      <c r="AL105" s="44" t="e">
        <f>HLOOKUP(TBL_CalcDarwin[[#This Row],[Fecha]],#REF!,11,FALSE)</f>
        <v>#REF!</v>
      </c>
      <c r="AM105" s="44" t="e">
        <f>HLOOKUP(TBL_CalcDarwin[[#This Row],[Fecha]],#REF!,12,FALSE)</f>
        <v>#REF!</v>
      </c>
      <c r="AN105" s="44" t="e">
        <f>HLOOKUP(TBL_CalcDarwin[[#This Row],[Fecha]],#REF!,13,FALSE)</f>
        <v>#REF!</v>
      </c>
      <c r="AO105" s="35" t="e">
        <f>TBL_CalcDarwin[[#This Row],[Lomitas - Barra A - 5.2 - Cerro]]+TBL_CalcDarwin[[#This Row],[Lomitas - Barra A - 5.2 - Medio]]+TBL_CalcDarwin[[#This Row],[Lomitas - Barra A - 5.2 - Mar]]</f>
        <v>#REF!</v>
      </c>
      <c r="AP1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5" s="35" t="e">
        <f>TBL_CalcDarwin[[#This Row],[Expansión - Barra A - 5.2 - Cerro]]+TBL_CalcDarwin[[#This Row],[Expansión - Barra A - 5.2 - Medio]]+TBL_CalcDarwin[[#This Row],[Expansión - Barra A - 5.2 - Mar]]</f>
        <v>#REF!</v>
      </c>
      <c r="AT105" s="35" t="e">
        <f>TBL_CalcDarwin[[#This Row],[Expansión - Barra B - 5.2 - Cerro]]</f>
        <v>#REF!</v>
      </c>
      <c r="AU1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5" s="29" t="e">
        <f>TBL_CalcDarwin[[#This Row],[Expansión - Barra B - 5.2 - Cerro]]*TBL_CalcDarwin[[#This Row],[AEG 5.2 MW Cerro]]</f>
        <v>#REF!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3">
      <c r="B106" s="51" t="e">
        <f t="shared" si="6"/>
        <v>#REF!</v>
      </c>
      <c r="C106" s="17" t="e">
        <f t="shared" si="10"/>
        <v>#REF!</v>
      </c>
      <c r="D106" s="34" t="e">
        <f>TBL_CalcDarwin[[#This Row],[Darwin PLOM
MW]]+TBL_CalcDarwin[[#This Row],[Darwin PLOME
MW]]</f>
        <v>#REF!</v>
      </c>
      <c r="E106" s="34" t="e">
        <f>TBL_CalcDarwin[[#This Row],[PLOM MW TOTAL BARRA A]]+TBL_CalcDarwin[[#This Row],[PLOM MW TOTAL BARRA B]]</f>
        <v>#REF!</v>
      </c>
      <c r="F106" s="34" t="e">
        <f>TBL_CalcDarwin[[#This Row],[PLOME MW TOTAL BARRA A]]+TBL_CalcDarwin[[#This Row],[PLOME MW TOTAL BARRA B]]</f>
        <v>#REF!</v>
      </c>
      <c r="G106" s="46" t="e">
        <f>#REF!</f>
        <v>#REF!</v>
      </c>
      <c r="H106" s="46" t="e">
        <f>#REF!</f>
        <v>#REF!</v>
      </c>
      <c r="I106" s="47" t="e">
        <f>#REF!</f>
        <v>#REF!</v>
      </c>
      <c r="J106" s="45" t="e">
        <f>CEILING(#REF!*TBL_CalcDarwin[[#This Row],[Darwin Gusts
m/s]],0.5)</f>
        <v>#REF!</v>
      </c>
      <c r="K106" s="45" t="e">
        <f>CEILING(#REF!*TBL_CalcDarwin[[#This Row],[Darwin Gusts
m/s]],0.5)</f>
        <v>#REF!</v>
      </c>
      <c r="L106" s="45" t="e">
        <f>CEILING(TBL_CalcDarwin[[#This Row],[Darwin Gusts
m/s]],0.5)</f>
        <v>#REF!</v>
      </c>
      <c r="M1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6" s="39" t="e">
        <f>INDEX(Curva_Temp[Temp],MATCH(TBL_CalcDarwin[[#This Row],[Darwin Temp.
°C]],Curva_Temp[Temp]))</f>
        <v>#REF!</v>
      </c>
      <c r="R106" s="39" t="e">
        <f>INDEX(Curva_Temp[Warranted Power Curve for 
1.194Kg/m3 air density '[kW']
SG 5.0-145 (AM+1, 5.2MW) AT 
90M],MATCH(TBL_CalcDarwin[[#This Row],[Darwin Temp.
°C]],Curva_Temp[Temp]))</f>
        <v>#REF!</v>
      </c>
      <c r="S106" s="39" t="e" cm="1">
        <f t="array" ref="S106">INDEX(Curva_Temp[Temp],MATCH(TBL_CalcDarwin[[#This Row],[Darwin Temp.
°C]],Curva_Temp[Temp])+1)</f>
        <v>#REF!</v>
      </c>
      <c r="T106" s="39" t="e" cm="1">
        <f t="array" ref="T106">INDEX(Curva_Temp[Warranted Power Curve for 
1.194Kg/m3 air density '[kW']
SG 5.0-145 (AM+1, 5.2MW) AT 
90M],MATCH(TBL_CalcDarwin[[#This Row],[Darwin Temp.
°C]],Curva_Temp[Temp])+1)</f>
        <v>#REF!</v>
      </c>
      <c r="U1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6" s="39" t="e">
        <f>INDEX(Curva_Temp[Temp],MATCH(TBL_CalcDarwin[[#This Row],[Darwin Temp.
°C]],Curva_Temp[Temp]))</f>
        <v>#REF!</v>
      </c>
      <c r="Z106" s="39" t="e">
        <f>INDEX(Curva_Temp[Warranted Power Curve for 
1.194Kg/m3 air density '[kW']
SG 5.0-145 (AM 0, 5.0MW) AT 
90M],MATCH(TBL_CalcDarwin[[#This Row],[Darwin Temp.
°C]],Curva_Temp[Temp]))</f>
        <v>#REF!</v>
      </c>
      <c r="AA106" s="39" t="e" cm="1">
        <f t="array" ref="AA106">INDEX(Curva_Temp[Temp],MATCH(TBL_CalcDarwin[[#This Row],[Darwin Temp.
°C]],Curva_Temp[Temp])+1)</f>
        <v>#REF!</v>
      </c>
      <c r="AB106" s="39" t="e" cm="1">
        <f t="array" ref="AB106">INDEX(Curva_Temp[Warranted Power Curve for 
1.194Kg/m3 air density '[kW']
SG 5.0-145 (AM 0, 5.0MW) AT 
90M],MATCH(TBL_CalcDarwin[[#This Row],[Darwin Temp.
°C]],Curva_Temp[Temp])+1)</f>
        <v>#REF!</v>
      </c>
      <c r="AC106" s="43" t="e">
        <f>HLOOKUP(TBL_CalcDarwin[[#This Row],[Fecha]],#REF!,2,FALSE)</f>
        <v>#REF!</v>
      </c>
      <c r="AD106" s="43" t="e">
        <f>HLOOKUP(TBL_CalcDarwin[[#This Row],[Fecha]],#REF!,3,FALSE)</f>
        <v>#REF!</v>
      </c>
      <c r="AE106" s="43" t="e">
        <f>HLOOKUP(TBL_CalcDarwin[[#This Row],[Fecha]],#REF!,4,FALSE)</f>
        <v>#REF!</v>
      </c>
      <c r="AF106" s="43" t="e">
        <f>HLOOKUP(TBL_CalcDarwin[[#This Row],[Fecha]],#REF!,5,FALSE)</f>
        <v>#REF!</v>
      </c>
      <c r="AG106" s="43" t="e">
        <f>HLOOKUP(TBL_CalcDarwin[[#This Row],[Fecha]],#REF!,6,FALSE)</f>
        <v>#REF!</v>
      </c>
      <c r="AH106" s="43" t="e">
        <f>HLOOKUP(TBL_CalcDarwin[[#This Row],[Fecha]],#REF!,7,FALSE)</f>
        <v>#REF!</v>
      </c>
      <c r="AI106" s="44" t="e">
        <f>HLOOKUP(TBL_CalcDarwin[[#This Row],[Fecha]],#REF!,8,FALSE)</f>
        <v>#REF!</v>
      </c>
      <c r="AJ106" s="44" t="e">
        <f>HLOOKUP(TBL_CalcDarwin[[#This Row],[Fecha]],#REF!,9,FALSE)</f>
        <v>#REF!</v>
      </c>
      <c r="AK106" s="44" t="e">
        <f>HLOOKUP(TBL_CalcDarwin[[#This Row],[Fecha]],#REF!,10,FALSE)</f>
        <v>#REF!</v>
      </c>
      <c r="AL106" s="44" t="e">
        <f>HLOOKUP(TBL_CalcDarwin[[#This Row],[Fecha]],#REF!,11,FALSE)</f>
        <v>#REF!</v>
      </c>
      <c r="AM106" s="44" t="e">
        <f>HLOOKUP(TBL_CalcDarwin[[#This Row],[Fecha]],#REF!,12,FALSE)</f>
        <v>#REF!</v>
      </c>
      <c r="AN106" s="44" t="e">
        <f>HLOOKUP(TBL_CalcDarwin[[#This Row],[Fecha]],#REF!,13,FALSE)</f>
        <v>#REF!</v>
      </c>
      <c r="AO106" s="35" t="e">
        <f>TBL_CalcDarwin[[#This Row],[Lomitas - Barra A - 5.2 - Cerro]]+TBL_CalcDarwin[[#This Row],[Lomitas - Barra A - 5.2 - Medio]]+TBL_CalcDarwin[[#This Row],[Lomitas - Barra A - 5.2 - Mar]]</f>
        <v>#REF!</v>
      </c>
      <c r="AP1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6" s="35" t="e">
        <f>TBL_CalcDarwin[[#This Row],[Expansión - Barra A - 5.2 - Cerro]]+TBL_CalcDarwin[[#This Row],[Expansión - Barra A - 5.2 - Medio]]+TBL_CalcDarwin[[#This Row],[Expansión - Barra A - 5.2 - Mar]]</f>
        <v>#REF!</v>
      </c>
      <c r="AT106" s="35" t="e">
        <f>TBL_CalcDarwin[[#This Row],[Expansión - Barra B - 5.2 - Cerro]]</f>
        <v>#REF!</v>
      </c>
      <c r="AU1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6" s="29" t="e">
        <f>TBL_CalcDarwin[[#This Row],[Expansión - Barra B - 5.2 - Cerro]]*TBL_CalcDarwin[[#This Row],[AEG 5.2 MW Cerro]]</f>
        <v>#REF!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3">
      <c r="B107" s="51" t="e">
        <f t="shared" si="6"/>
        <v>#REF!</v>
      </c>
      <c r="C107" s="17" t="e">
        <f t="shared" si="10"/>
        <v>#REF!</v>
      </c>
      <c r="D107" s="34" t="e">
        <f>TBL_CalcDarwin[[#This Row],[Darwin PLOM
MW]]+TBL_CalcDarwin[[#This Row],[Darwin PLOME
MW]]</f>
        <v>#REF!</v>
      </c>
      <c r="E107" s="34" t="e">
        <f>TBL_CalcDarwin[[#This Row],[PLOM MW TOTAL BARRA A]]+TBL_CalcDarwin[[#This Row],[PLOM MW TOTAL BARRA B]]</f>
        <v>#REF!</v>
      </c>
      <c r="F107" s="34" t="e">
        <f>TBL_CalcDarwin[[#This Row],[PLOME MW TOTAL BARRA A]]+TBL_CalcDarwin[[#This Row],[PLOME MW TOTAL BARRA B]]</f>
        <v>#REF!</v>
      </c>
      <c r="G107" s="46" t="e">
        <f>#REF!</f>
        <v>#REF!</v>
      </c>
      <c r="H107" s="46" t="e">
        <f>#REF!</f>
        <v>#REF!</v>
      </c>
      <c r="I107" s="47" t="e">
        <f>#REF!</f>
        <v>#REF!</v>
      </c>
      <c r="J107" s="45" t="e">
        <f>CEILING(#REF!*TBL_CalcDarwin[[#This Row],[Darwin Gusts
m/s]],0.5)</f>
        <v>#REF!</v>
      </c>
      <c r="K107" s="45" t="e">
        <f>CEILING(#REF!*TBL_CalcDarwin[[#This Row],[Darwin Gusts
m/s]],0.5)</f>
        <v>#REF!</v>
      </c>
      <c r="L107" s="45" t="e">
        <f>CEILING(TBL_CalcDarwin[[#This Row],[Darwin Gusts
m/s]],0.5)</f>
        <v>#REF!</v>
      </c>
      <c r="M1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7" s="39" t="e">
        <f>INDEX(Curva_Temp[Temp],MATCH(TBL_CalcDarwin[[#This Row],[Darwin Temp.
°C]],Curva_Temp[Temp]))</f>
        <v>#REF!</v>
      </c>
      <c r="R107" s="39" t="e">
        <f>INDEX(Curva_Temp[Warranted Power Curve for 
1.194Kg/m3 air density '[kW']
SG 5.0-145 (AM+1, 5.2MW) AT 
90M],MATCH(TBL_CalcDarwin[[#This Row],[Darwin Temp.
°C]],Curva_Temp[Temp]))</f>
        <v>#REF!</v>
      </c>
      <c r="S107" s="39" t="e" cm="1">
        <f t="array" ref="S107">INDEX(Curva_Temp[Temp],MATCH(TBL_CalcDarwin[[#This Row],[Darwin Temp.
°C]],Curva_Temp[Temp])+1)</f>
        <v>#REF!</v>
      </c>
      <c r="T107" s="39" t="e" cm="1">
        <f t="array" ref="T107">INDEX(Curva_Temp[Warranted Power Curve for 
1.194Kg/m3 air density '[kW']
SG 5.0-145 (AM+1, 5.2MW) AT 
90M],MATCH(TBL_CalcDarwin[[#This Row],[Darwin Temp.
°C]],Curva_Temp[Temp])+1)</f>
        <v>#REF!</v>
      </c>
      <c r="U1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7" s="39" t="e">
        <f>INDEX(Curva_Temp[Temp],MATCH(TBL_CalcDarwin[[#This Row],[Darwin Temp.
°C]],Curva_Temp[Temp]))</f>
        <v>#REF!</v>
      </c>
      <c r="Z107" s="39" t="e">
        <f>INDEX(Curva_Temp[Warranted Power Curve for 
1.194Kg/m3 air density '[kW']
SG 5.0-145 (AM 0, 5.0MW) AT 
90M],MATCH(TBL_CalcDarwin[[#This Row],[Darwin Temp.
°C]],Curva_Temp[Temp]))</f>
        <v>#REF!</v>
      </c>
      <c r="AA107" s="39" t="e" cm="1">
        <f t="array" ref="AA107">INDEX(Curva_Temp[Temp],MATCH(TBL_CalcDarwin[[#This Row],[Darwin Temp.
°C]],Curva_Temp[Temp])+1)</f>
        <v>#REF!</v>
      </c>
      <c r="AB107" s="39" t="e" cm="1">
        <f t="array" ref="AB107">INDEX(Curva_Temp[Warranted Power Curve for 
1.194Kg/m3 air density '[kW']
SG 5.0-145 (AM 0, 5.0MW) AT 
90M],MATCH(TBL_CalcDarwin[[#This Row],[Darwin Temp.
°C]],Curva_Temp[Temp])+1)</f>
        <v>#REF!</v>
      </c>
      <c r="AC107" s="43" t="e">
        <f>HLOOKUP(TBL_CalcDarwin[[#This Row],[Fecha]],#REF!,2,FALSE)</f>
        <v>#REF!</v>
      </c>
      <c r="AD107" s="43" t="e">
        <f>HLOOKUP(TBL_CalcDarwin[[#This Row],[Fecha]],#REF!,3,FALSE)</f>
        <v>#REF!</v>
      </c>
      <c r="AE107" s="43" t="e">
        <f>HLOOKUP(TBL_CalcDarwin[[#This Row],[Fecha]],#REF!,4,FALSE)</f>
        <v>#REF!</v>
      </c>
      <c r="AF107" s="43" t="e">
        <f>HLOOKUP(TBL_CalcDarwin[[#This Row],[Fecha]],#REF!,5,FALSE)</f>
        <v>#REF!</v>
      </c>
      <c r="AG107" s="43" t="e">
        <f>HLOOKUP(TBL_CalcDarwin[[#This Row],[Fecha]],#REF!,6,FALSE)</f>
        <v>#REF!</v>
      </c>
      <c r="AH107" s="43" t="e">
        <f>HLOOKUP(TBL_CalcDarwin[[#This Row],[Fecha]],#REF!,7,FALSE)</f>
        <v>#REF!</v>
      </c>
      <c r="AI107" s="44" t="e">
        <f>HLOOKUP(TBL_CalcDarwin[[#This Row],[Fecha]],#REF!,8,FALSE)</f>
        <v>#REF!</v>
      </c>
      <c r="AJ107" s="44" t="e">
        <f>HLOOKUP(TBL_CalcDarwin[[#This Row],[Fecha]],#REF!,9,FALSE)</f>
        <v>#REF!</v>
      </c>
      <c r="AK107" s="44" t="e">
        <f>HLOOKUP(TBL_CalcDarwin[[#This Row],[Fecha]],#REF!,10,FALSE)</f>
        <v>#REF!</v>
      </c>
      <c r="AL107" s="44" t="e">
        <f>HLOOKUP(TBL_CalcDarwin[[#This Row],[Fecha]],#REF!,11,FALSE)</f>
        <v>#REF!</v>
      </c>
      <c r="AM107" s="44" t="e">
        <f>HLOOKUP(TBL_CalcDarwin[[#This Row],[Fecha]],#REF!,12,FALSE)</f>
        <v>#REF!</v>
      </c>
      <c r="AN107" s="44" t="e">
        <f>HLOOKUP(TBL_CalcDarwin[[#This Row],[Fecha]],#REF!,13,FALSE)</f>
        <v>#REF!</v>
      </c>
      <c r="AO107" s="35" t="e">
        <f>TBL_CalcDarwin[[#This Row],[Lomitas - Barra A - 5.2 - Cerro]]+TBL_CalcDarwin[[#This Row],[Lomitas - Barra A - 5.2 - Medio]]+TBL_CalcDarwin[[#This Row],[Lomitas - Barra A - 5.2 - Mar]]</f>
        <v>#REF!</v>
      </c>
      <c r="AP1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7" s="35" t="e">
        <f>TBL_CalcDarwin[[#This Row],[Expansión - Barra A - 5.2 - Cerro]]+TBL_CalcDarwin[[#This Row],[Expansión - Barra A - 5.2 - Medio]]+TBL_CalcDarwin[[#This Row],[Expansión - Barra A - 5.2 - Mar]]</f>
        <v>#REF!</v>
      </c>
      <c r="AT107" s="35" t="e">
        <f>TBL_CalcDarwin[[#This Row],[Expansión - Barra B - 5.2 - Cerro]]</f>
        <v>#REF!</v>
      </c>
      <c r="AU1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7" s="29" t="e">
        <f>TBL_CalcDarwin[[#This Row],[Expansión - Barra B - 5.2 - Cerro]]*TBL_CalcDarwin[[#This Row],[AEG 5.2 MW Cerro]]</f>
        <v>#REF!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3">
      <c r="B108" s="51" t="e">
        <f t="shared" si="6"/>
        <v>#REF!</v>
      </c>
      <c r="C108" s="17" t="e">
        <f t="shared" si="10"/>
        <v>#REF!</v>
      </c>
      <c r="D108" s="34" t="e">
        <f>TBL_CalcDarwin[[#This Row],[Darwin PLOM
MW]]+TBL_CalcDarwin[[#This Row],[Darwin PLOME
MW]]</f>
        <v>#REF!</v>
      </c>
      <c r="E108" s="34" t="e">
        <f>TBL_CalcDarwin[[#This Row],[PLOM MW TOTAL BARRA A]]+TBL_CalcDarwin[[#This Row],[PLOM MW TOTAL BARRA B]]</f>
        <v>#REF!</v>
      </c>
      <c r="F108" s="34" t="e">
        <f>TBL_CalcDarwin[[#This Row],[PLOME MW TOTAL BARRA A]]+TBL_CalcDarwin[[#This Row],[PLOME MW TOTAL BARRA B]]</f>
        <v>#REF!</v>
      </c>
      <c r="G108" s="46" t="e">
        <f>#REF!</f>
        <v>#REF!</v>
      </c>
      <c r="H108" s="46" t="e">
        <f>#REF!</f>
        <v>#REF!</v>
      </c>
      <c r="I108" s="47" t="e">
        <f>#REF!</f>
        <v>#REF!</v>
      </c>
      <c r="J108" s="45" t="e">
        <f>CEILING(#REF!*TBL_CalcDarwin[[#This Row],[Darwin Gusts
m/s]],0.5)</f>
        <v>#REF!</v>
      </c>
      <c r="K108" s="45" t="e">
        <f>CEILING(#REF!*TBL_CalcDarwin[[#This Row],[Darwin Gusts
m/s]],0.5)</f>
        <v>#REF!</v>
      </c>
      <c r="L108" s="45" t="e">
        <f>CEILING(TBL_CalcDarwin[[#This Row],[Darwin Gusts
m/s]],0.5)</f>
        <v>#REF!</v>
      </c>
      <c r="M1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8" s="39" t="e">
        <f>INDEX(Curva_Temp[Temp],MATCH(TBL_CalcDarwin[[#This Row],[Darwin Temp.
°C]],Curva_Temp[Temp]))</f>
        <v>#REF!</v>
      </c>
      <c r="R108" s="39" t="e">
        <f>INDEX(Curva_Temp[Warranted Power Curve for 
1.194Kg/m3 air density '[kW']
SG 5.0-145 (AM+1, 5.2MW) AT 
90M],MATCH(TBL_CalcDarwin[[#This Row],[Darwin Temp.
°C]],Curva_Temp[Temp]))</f>
        <v>#REF!</v>
      </c>
      <c r="S108" s="39" t="e" cm="1">
        <f t="array" ref="S108">INDEX(Curva_Temp[Temp],MATCH(TBL_CalcDarwin[[#This Row],[Darwin Temp.
°C]],Curva_Temp[Temp])+1)</f>
        <v>#REF!</v>
      </c>
      <c r="T108" s="39" t="e" cm="1">
        <f t="array" ref="T108">INDEX(Curva_Temp[Warranted Power Curve for 
1.194Kg/m3 air density '[kW']
SG 5.0-145 (AM+1, 5.2MW) AT 
90M],MATCH(TBL_CalcDarwin[[#This Row],[Darwin Temp.
°C]],Curva_Temp[Temp])+1)</f>
        <v>#REF!</v>
      </c>
      <c r="U1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8" s="39" t="e">
        <f>INDEX(Curva_Temp[Temp],MATCH(TBL_CalcDarwin[[#This Row],[Darwin Temp.
°C]],Curva_Temp[Temp]))</f>
        <v>#REF!</v>
      </c>
      <c r="Z108" s="39" t="e">
        <f>INDEX(Curva_Temp[Warranted Power Curve for 
1.194Kg/m3 air density '[kW']
SG 5.0-145 (AM 0, 5.0MW) AT 
90M],MATCH(TBL_CalcDarwin[[#This Row],[Darwin Temp.
°C]],Curva_Temp[Temp]))</f>
        <v>#REF!</v>
      </c>
      <c r="AA108" s="39" t="e" cm="1">
        <f t="array" ref="AA108">INDEX(Curva_Temp[Temp],MATCH(TBL_CalcDarwin[[#This Row],[Darwin Temp.
°C]],Curva_Temp[Temp])+1)</f>
        <v>#REF!</v>
      </c>
      <c r="AB108" s="39" t="e" cm="1">
        <f t="array" ref="AB108">INDEX(Curva_Temp[Warranted Power Curve for 
1.194Kg/m3 air density '[kW']
SG 5.0-145 (AM 0, 5.0MW) AT 
90M],MATCH(TBL_CalcDarwin[[#This Row],[Darwin Temp.
°C]],Curva_Temp[Temp])+1)</f>
        <v>#REF!</v>
      </c>
      <c r="AC108" s="43" t="e">
        <f>HLOOKUP(TBL_CalcDarwin[[#This Row],[Fecha]],#REF!,2,FALSE)</f>
        <v>#REF!</v>
      </c>
      <c r="AD108" s="43" t="e">
        <f>HLOOKUP(TBL_CalcDarwin[[#This Row],[Fecha]],#REF!,3,FALSE)</f>
        <v>#REF!</v>
      </c>
      <c r="AE108" s="43" t="e">
        <f>HLOOKUP(TBL_CalcDarwin[[#This Row],[Fecha]],#REF!,4,FALSE)</f>
        <v>#REF!</v>
      </c>
      <c r="AF108" s="43" t="e">
        <f>HLOOKUP(TBL_CalcDarwin[[#This Row],[Fecha]],#REF!,5,FALSE)</f>
        <v>#REF!</v>
      </c>
      <c r="AG108" s="43" t="e">
        <f>HLOOKUP(TBL_CalcDarwin[[#This Row],[Fecha]],#REF!,6,FALSE)</f>
        <v>#REF!</v>
      </c>
      <c r="AH108" s="43" t="e">
        <f>HLOOKUP(TBL_CalcDarwin[[#This Row],[Fecha]],#REF!,7,FALSE)</f>
        <v>#REF!</v>
      </c>
      <c r="AI108" s="44" t="e">
        <f>HLOOKUP(TBL_CalcDarwin[[#This Row],[Fecha]],#REF!,8,FALSE)</f>
        <v>#REF!</v>
      </c>
      <c r="AJ108" s="44" t="e">
        <f>HLOOKUP(TBL_CalcDarwin[[#This Row],[Fecha]],#REF!,9,FALSE)</f>
        <v>#REF!</v>
      </c>
      <c r="AK108" s="44" t="e">
        <f>HLOOKUP(TBL_CalcDarwin[[#This Row],[Fecha]],#REF!,10,FALSE)</f>
        <v>#REF!</v>
      </c>
      <c r="AL108" s="44" t="e">
        <f>HLOOKUP(TBL_CalcDarwin[[#This Row],[Fecha]],#REF!,11,FALSE)</f>
        <v>#REF!</v>
      </c>
      <c r="AM108" s="44" t="e">
        <f>HLOOKUP(TBL_CalcDarwin[[#This Row],[Fecha]],#REF!,12,FALSE)</f>
        <v>#REF!</v>
      </c>
      <c r="AN108" s="44" t="e">
        <f>HLOOKUP(TBL_CalcDarwin[[#This Row],[Fecha]],#REF!,13,FALSE)</f>
        <v>#REF!</v>
      </c>
      <c r="AO108" s="35" t="e">
        <f>TBL_CalcDarwin[[#This Row],[Lomitas - Barra A - 5.2 - Cerro]]+TBL_CalcDarwin[[#This Row],[Lomitas - Barra A - 5.2 - Medio]]+TBL_CalcDarwin[[#This Row],[Lomitas - Barra A - 5.2 - Mar]]</f>
        <v>#REF!</v>
      </c>
      <c r="AP1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8" s="35" t="e">
        <f>TBL_CalcDarwin[[#This Row],[Expansión - Barra A - 5.2 - Cerro]]+TBL_CalcDarwin[[#This Row],[Expansión - Barra A - 5.2 - Medio]]+TBL_CalcDarwin[[#This Row],[Expansión - Barra A - 5.2 - Mar]]</f>
        <v>#REF!</v>
      </c>
      <c r="AT108" s="35" t="e">
        <f>TBL_CalcDarwin[[#This Row],[Expansión - Barra B - 5.2 - Cerro]]</f>
        <v>#REF!</v>
      </c>
      <c r="AU1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8" s="29" t="e">
        <f>TBL_CalcDarwin[[#This Row],[Expansión - Barra B - 5.2 - Cerro]]*TBL_CalcDarwin[[#This Row],[AEG 5.2 MW Cerro]]</f>
        <v>#REF!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3">
      <c r="B109" s="51" t="e">
        <f t="shared" si="6"/>
        <v>#REF!</v>
      </c>
      <c r="C109" s="17" t="e">
        <f t="shared" si="10"/>
        <v>#REF!</v>
      </c>
      <c r="D109" s="34" t="e">
        <f>TBL_CalcDarwin[[#This Row],[Darwin PLOM
MW]]+TBL_CalcDarwin[[#This Row],[Darwin PLOME
MW]]</f>
        <v>#REF!</v>
      </c>
      <c r="E109" s="34" t="e">
        <f>TBL_CalcDarwin[[#This Row],[PLOM MW TOTAL BARRA A]]+TBL_CalcDarwin[[#This Row],[PLOM MW TOTAL BARRA B]]</f>
        <v>#REF!</v>
      </c>
      <c r="F109" s="34" t="e">
        <f>TBL_CalcDarwin[[#This Row],[PLOME MW TOTAL BARRA A]]+TBL_CalcDarwin[[#This Row],[PLOME MW TOTAL BARRA B]]</f>
        <v>#REF!</v>
      </c>
      <c r="G109" s="46" t="e">
        <f>#REF!</f>
        <v>#REF!</v>
      </c>
      <c r="H109" s="46" t="e">
        <f>#REF!</f>
        <v>#REF!</v>
      </c>
      <c r="I109" s="47" t="e">
        <f>#REF!</f>
        <v>#REF!</v>
      </c>
      <c r="J109" s="45" t="e">
        <f>CEILING(#REF!*TBL_CalcDarwin[[#This Row],[Darwin Gusts
m/s]],0.5)</f>
        <v>#REF!</v>
      </c>
      <c r="K109" s="45" t="e">
        <f>CEILING(#REF!*TBL_CalcDarwin[[#This Row],[Darwin Gusts
m/s]],0.5)</f>
        <v>#REF!</v>
      </c>
      <c r="L109" s="45" t="e">
        <f>CEILING(TBL_CalcDarwin[[#This Row],[Darwin Gusts
m/s]],0.5)</f>
        <v>#REF!</v>
      </c>
      <c r="M1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9" s="39" t="e">
        <f>INDEX(Curva_Temp[Temp],MATCH(TBL_CalcDarwin[[#This Row],[Darwin Temp.
°C]],Curva_Temp[Temp]))</f>
        <v>#REF!</v>
      </c>
      <c r="R109" s="39" t="e">
        <f>INDEX(Curva_Temp[Warranted Power Curve for 
1.194Kg/m3 air density '[kW']
SG 5.0-145 (AM+1, 5.2MW) AT 
90M],MATCH(TBL_CalcDarwin[[#This Row],[Darwin Temp.
°C]],Curva_Temp[Temp]))</f>
        <v>#REF!</v>
      </c>
      <c r="S109" s="39" t="e" cm="1">
        <f t="array" ref="S109">INDEX(Curva_Temp[Temp],MATCH(TBL_CalcDarwin[[#This Row],[Darwin Temp.
°C]],Curva_Temp[Temp])+1)</f>
        <v>#REF!</v>
      </c>
      <c r="T109" s="39" t="e" cm="1">
        <f t="array" ref="T109">INDEX(Curva_Temp[Warranted Power Curve for 
1.194Kg/m3 air density '[kW']
SG 5.0-145 (AM+1, 5.2MW) AT 
90M],MATCH(TBL_CalcDarwin[[#This Row],[Darwin Temp.
°C]],Curva_Temp[Temp])+1)</f>
        <v>#REF!</v>
      </c>
      <c r="U1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9" s="39" t="e">
        <f>INDEX(Curva_Temp[Temp],MATCH(TBL_CalcDarwin[[#This Row],[Darwin Temp.
°C]],Curva_Temp[Temp]))</f>
        <v>#REF!</v>
      </c>
      <c r="Z109" s="39" t="e">
        <f>INDEX(Curva_Temp[Warranted Power Curve for 
1.194Kg/m3 air density '[kW']
SG 5.0-145 (AM 0, 5.0MW) AT 
90M],MATCH(TBL_CalcDarwin[[#This Row],[Darwin Temp.
°C]],Curva_Temp[Temp]))</f>
        <v>#REF!</v>
      </c>
      <c r="AA109" s="39" t="e" cm="1">
        <f t="array" ref="AA109">INDEX(Curva_Temp[Temp],MATCH(TBL_CalcDarwin[[#This Row],[Darwin Temp.
°C]],Curva_Temp[Temp])+1)</f>
        <v>#REF!</v>
      </c>
      <c r="AB109" s="39" t="e" cm="1">
        <f t="array" ref="AB109">INDEX(Curva_Temp[Warranted Power Curve for 
1.194Kg/m3 air density '[kW']
SG 5.0-145 (AM 0, 5.0MW) AT 
90M],MATCH(TBL_CalcDarwin[[#This Row],[Darwin Temp.
°C]],Curva_Temp[Temp])+1)</f>
        <v>#REF!</v>
      </c>
      <c r="AC109" s="43" t="e">
        <f>HLOOKUP(TBL_CalcDarwin[[#This Row],[Fecha]],#REF!,2,FALSE)</f>
        <v>#REF!</v>
      </c>
      <c r="AD109" s="43" t="e">
        <f>HLOOKUP(TBL_CalcDarwin[[#This Row],[Fecha]],#REF!,3,FALSE)</f>
        <v>#REF!</v>
      </c>
      <c r="AE109" s="43" t="e">
        <f>HLOOKUP(TBL_CalcDarwin[[#This Row],[Fecha]],#REF!,4,FALSE)</f>
        <v>#REF!</v>
      </c>
      <c r="AF109" s="43" t="e">
        <f>HLOOKUP(TBL_CalcDarwin[[#This Row],[Fecha]],#REF!,5,FALSE)</f>
        <v>#REF!</v>
      </c>
      <c r="AG109" s="43" t="e">
        <f>HLOOKUP(TBL_CalcDarwin[[#This Row],[Fecha]],#REF!,6,FALSE)</f>
        <v>#REF!</v>
      </c>
      <c r="AH109" s="43" t="e">
        <f>HLOOKUP(TBL_CalcDarwin[[#This Row],[Fecha]],#REF!,7,FALSE)</f>
        <v>#REF!</v>
      </c>
      <c r="AI109" s="44" t="e">
        <f>HLOOKUP(TBL_CalcDarwin[[#This Row],[Fecha]],#REF!,8,FALSE)</f>
        <v>#REF!</v>
      </c>
      <c r="AJ109" s="44" t="e">
        <f>HLOOKUP(TBL_CalcDarwin[[#This Row],[Fecha]],#REF!,9,FALSE)</f>
        <v>#REF!</v>
      </c>
      <c r="AK109" s="44" t="e">
        <f>HLOOKUP(TBL_CalcDarwin[[#This Row],[Fecha]],#REF!,10,FALSE)</f>
        <v>#REF!</v>
      </c>
      <c r="AL109" s="44" t="e">
        <f>HLOOKUP(TBL_CalcDarwin[[#This Row],[Fecha]],#REF!,11,FALSE)</f>
        <v>#REF!</v>
      </c>
      <c r="AM109" s="44" t="e">
        <f>HLOOKUP(TBL_CalcDarwin[[#This Row],[Fecha]],#REF!,12,FALSE)</f>
        <v>#REF!</v>
      </c>
      <c r="AN109" s="44" t="e">
        <f>HLOOKUP(TBL_CalcDarwin[[#This Row],[Fecha]],#REF!,13,FALSE)</f>
        <v>#REF!</v>
      </c>
      <c r="AO109" s="35" t="e">
        <f>TBL_CalcDarwin[[#This Row],[Lomitas - Barra A - 5.2 - Cerro]]+TBL_CalcDarwin[[#This Row],[Lomitas - Barra A - 5.2 - Medio]]+TBL_CalcDarwin[[#This Row],[Lomitas - Barra A - 5.2 - Mar]]</f>
        <v>#REF!</v>
      </c>
      <c r="AP1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9" s="35" t="e">
        <f>TBL_CalcDarwin[[#This Row],[Expansión - Barra A - 5.2 - Cerro]]+TBL_CalcDarwin[[#This Row],[Expansión - Barra A - 5.2 - Medio]]+TBL_CalcDarwin[[#This Row],[Expansión - Barra A - 5.2 - Mar]]</f>
        <v>#REF!</v>
      </c>
      <c r="AT109" s="35" t="e">
        <f>TBL_CalcDarwin[[#This Row],[Expansión - Barra B - 5.2 - Cerro]]</f>
        <v>#REF!</v>
      </c>
      <c r="AU1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9" s="29" t="e">
        <f>TBL_CalcDarwin[[#This Row],[Expansión - Barra B - 5.2 - Cerro]]*TBL_CalcDarwin[[#This Row],[AEG 5.2 MW Cerro]]</f>
        <v>#REF!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3">
      <c r="B110" s="51" t="e">
        <f t="shared" si="6"/>
        <v>#REF!</v>
      </c>
      <c r="C110" s="17" t="e">
        <f t="shared" si="10"/>
        <v>#REF!</v>
      </c>
      <c r="D110" s="34" t="e">
        <f>TBL_CalcDarwin[[#This Row],[Darwin PLOM
MW]]+TBL_CalcDarwin[[#This Row],[Darwin PLOME
MW]]</f>
        <v>#REF!</v>
      </c>
      <c r="E110" s="34" t="e">
        <f>TBL_CalcDarwin[[#This Row],[PLOM MW TOTAL BARRA A]]+TBL_CalcDarwin[[#This Row],[PLOM MW TOTAL BARRA B]]</f>
        <v>#REF!</v>
      </c>
      <c r="F110" s="34" t="e">
        <f>TBL_CalcDarwin[[#This Row],[PLOME MW TOTAL BARRA A]]+TBL_CalcDarwin[[#This Row],[PLOME MW TOTAL BARRA B]]</f>
        <v>#REF!</v>
      </c>
      <c r="G110" s="46" t="e">
        <f>#REF!</f>
        <v>#REF!</v>
      </c>
      <c r="H110" s="46" t="e">
        <f>#REF!</f>
        <v>#REF!</v>
      </c>
      <c r="I110" s="47" t="e">
        <f>#REF!</f>
        <v>#REF!</v>
      </c>
      <c r="J110" s="45" t="e">
        <f>CEILING(#REF!*TBL_CalcDarwin[[#This Row],[Darwin Gusts
m/s]],0.5)</f>
        <v>#REF!</v>
      </c>
      <c r="K110" s="45" t="e">
        <f>CEILING(#REF!*TBL_CalcDarwin[[#This Row],[Darwin Gusts
m/s]],0.5)</f>
        <v>#REF!</v>
      </c>
      <c r="L110" s="45" t="e">
        <f>CEILING(TBL_CalcDarwin[[#This Row],[Darwin Gusts
m/s]],0.5)</f>
        <v>#REF!</v>
      </c>
      <c r="M1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0" s="39" t="e">
        <f>INDEX(Curva_Temp[Temp],MATCH(TBL_CalcDarwin[[#This Row],[Darwin Temp.
°C]],Curva_Temp[Temp]))</f>
        <v>#REF!</v>
      </c>
      <c r="R110" s="39" t="e">
        <f>INDEX(Curva_Temp[Warranted Power Curve for 
1.194Kg/m3 air density '[kW']
SG 5.0-145 (AM+1, 5.2MW) AT 
90M],MATCH(TBL_CalcDarwin[[#This Row],[Darwin Temp.
°C]],Curva_Temp[Temp]))</f>
        <v>#REF!</v>
      </c>
      <c r="S110" s="39" t="e" cm="1">
        <f t="array" ref="S110">INDEX(Curva_Temp[Temp],MATCH(TBL_CalcDarwin[[#This Row],[Darwin Temp.
°C]],Curva_Temp[Temp])+1)</f>
        <v>#REF!</v>
      </c>
      <c r="T110" s="39" t="e" cm="1">
        <f t="array" ref="T110">INDEX(Curva_Temp[Warranted Power Curve for 
1.194Kg/m3 air density '[kW']
SG 5.0-145 (AM+1, 5.2MW) AT 
90M],MATCH(TBL_CalcDarwin[[#This Row],[Darwin Temp.
°C]],Curva_Temp[Temp])+1)</f>
        <v>#REF!</v>
      </c>
      <c r="U1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0" s="39" t="e">
        <f>INDEX(Curva_Temp[Temp],MATCH(TBL_CalcDarwin[[#This Row],[Darwin Temp.
°C]],Curva_Temp[Temp]))</f>
        <v>#REF!</v>
      </c>
      <c r="Z110" s="39" t="e">
        <f>INDEX(Curva_Temp[Warranted Power Curve for 
1.194Kg/m3 air density '[kW']
SG 5.0-145 (AM 0, 5.0MW) AT 
90M],MATCH(TBL_CalcDarwin[[#This Row],[Darwin Temp.
°C]],Curva_Temp[Temp]))</f>
        <v>#REF!</v>
      </c>
      <c r="AA110" s="39" t="e" cm="1">
        <f t="array" ref="AA110">INDEX(Curva_Temp[Temp],MATCH(TBL_CalcDarwin[[#This Row],[Darwin Temp.
°C]],Curva_Temp[Temp])+1)</f>
        <v>#REF!</v>
      </c>
      <c r="AB110" s="39" t="e" cm="1">
        <f t="array" ref="AB110">INDEX(Curva_Temp[Warranted Power Curve for 
1.194Kg/m3 air density '[kW']
SG 5.0-145 (AM 0, 5.0MW) AT 
90M],MATCH(TBL_CalcDarwin[[#This Row],[Darwin Temp.
°C]],Curva_Temp[Temp])+1)</f>
        <v>#REF!</v>
      </c>
      <c r="AC110" s="43" t="e">
        <f>HLOOKUP(TBL_CalcDarwin[[#This Row],[Fecha]],#REF!,2,FALSE)</f>
        <v>#REF!</v>
      </c>
      <c r="AD110" s="43" t="e">
        <f>HLOOKUP(TBL_CalcDarwin[[#This Row],[Fecha]],#REF!,3,FALSE)</f>
        <v>#REF!</v>
      </c>
      <c r="AE110" s="43" t="e">
        <f>HLOOKUP(TBL_CalcDarwin[[#This Row],[Fecha]],#REF!,4,FALSE)</f>
        <v>#REF!</v>
      </c>
      <c r="AF110" s="43" t="e">
        <f>HLOOKUP(TBL_CalcDarwin[[#This Row],[Fecha]],#REF!,5,FALSE)</f>
        <v>#REF!</v>
      </c>
      <c r="AG110" s="43" t="e">
        <f>HLOOKUP(TBL_CalcDarwin[[#This Row],[Fecha]],#REF!,6,FALSE)</f>
        <v>#REF!</v>
      </c>
      <c r="AH110" s="43" t="e">
        <f>HLOOKUP(TBL_CalcDarwin[[#This Row],[Fecha]],#REF!,7,FALSE)</f>
        <v>#REF!</v>
      </c>
      <c r="AI110" s="44" t="e">
        <f>HLOOKUP(TBL_CalcDarwin[[#This Row],[Fecha]],#REF!,8,FALSE)</f>
        <v>#REF!</v>
      </c>
      <c r="AJ110" s="44" t="e">
        <f>HLOOKUP(TBL_CalcDarwin[[#This Row],[Fecha]],#REF!,9,FALSE)</f>
        <v>#REF!</v>
      </c>
      <c r="AK110" s="44" t="e">
        <f>HLOOKUP(TBL_CalcDarwin[[#This Row],[Fecha]],#REF!,10,FALSE)</f>
        <v>#REF!</v>
      </c>
      <c r="AL110" s="44" t="e">
        <f>HLOOKUP(TBL_CalcDarwin[[#This Row],[Fecha]],#REF!,11,FALSE)</f>
        <v>#REF!</v>
      </c>
      <c r="AM110" s="44" t="e">
        <f>HLOOKUP(TBL_CalcDarwin[[#This Row],[Fecha]],#REF!,12,FALSE)</f>
        <v>#REF!</v>
      </c>
      <c r="AN110" s="44" t="e">
        <f>HLOOKUP(TBL_CalcDarwin[[#This Row],[Fecha]],#REF!,13,FALSE)</f>
        <v>#REF!</v>
      </c>
      <c r="AO110" s="35" t="e">
        <f>TBL_CalcDarwin[[#This Row],[Lomitas - Barra A - 5.2 - Cerro]]+TBL_CalcDarwin[[#This Row],[Lomitas - Barra A - 5.2 - Medio]]+TBL_CalcDarwin[[#This Row],[Lomitas - Barra A - 5.2 - Mar]]</f>
        <v>#REF!</v>
      </c>
      <c r="AP1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0" s="35" t="e">
        <f>TBL_CalcDarwin[[#This Row],[Expansión - Barra A - 5.2 - Cerro]]+TBL_CalcDarwin[[#This Row],[Expansión - Barra A - 5.2 - Medio]]+TBL_CalcDarwin[[#This Row],[Expansión - Barra A - 5.2 - Mar]]</f>
        <v>#REF!</v>
      </c>
      <c r="AT110" s="35" t="e">
        <f>TBL_CalcDarwin[[#This Row],[Expansión - Barra B - 5.2 - Cerro]]</f>
        <v>#REF!</v>
      </c>
      <c r="AU1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0" s="29" t="e">
        <f>TBL_CalcDarwin[[#This Row],[Expansión - Barra B - 5.2 - Cerro]]*TBL_CalcDarwin[[#This Row],[AEG 5.2 MW Cerro]]</f>
        <v>#REF!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3">
      <c r="B111" s="51" t="e">
        <f t="shared" si="6"/>
        <v>#REF!</v>
      </c>
      <c r="C111" s="17" t="e">
        <f t="shared" si="10"/>
        <v>#REF!</v>
      </c>
      <c r="D111" s="34" t="e">
        <f>TBL_CalcDarwin[[#This Row],[Darwin PLOM
MW]]+TBL_CalcDarwin[[#This Row],[Darwin PLOME
MW]]</f>
        <v>#REF!</v>
      </c>
      <c r="E111" s="34" t="e">
        <f>TBL_CalcDarwin[[#This Row],[PLOM MW TOTAL BARRA A]]+TBL_CalcDarwin[[#This Row],[PLOM MW TOTAL BARRA B]]</f>
        <v>#REF!</v>
      </c>
      <c r="F111" s="34" t="e">
        <f>TBL_CalcDarwin[[#This Row],[PLOME MW TOTAL BARRA A]]+TBL_CalcDarwin[[#This Row],[PLOME MW TOTAL BARRA B]]</f>
        <v>#REF!</v>
      </c>
      <c r="G111" s="46" t="e">
        <f>#REF!</f>
        <v>#REF!</v>
      </c>
      <c r="H111" s="46" t="e">
        <f>#REF!</f>
        <v>#REF!</v>
      </c>
      <c r="I111" s="47" t="e">
        <f>#REF!</f>
        <v>#REF!</v>
      </c>
      <c r="J111" s="45" t="e">
        <f>CEILING(#REF!*TBL_CalcDarwin[[#This Row],[Darwin Gusts
m/s]],0.5)</f>
        <v>#REF!</v>
      </c>
      <c r="K111" s="45" t="e">
        <f>CEILING(#REF!*TBL_CalcDarwin[[#This Row],[Darwin Gusts
m/s]],0.5)</f>
        <v>#REF!</v>
      </c>
      <c r="L111" s="45" t="e">
        <f>CEILING(TBL_CalcDarwin[[#This Row],[Darwin Gusts
m/s]],0.5)</f>
        <v>#REF!</v>
      </c>
      <c r="M1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1" s="39" t="e">
        <f>INDEX(Curva_Temp[Temp],MATCH(TBL_CalcDarwin[[#This Row],[Darwin Temp.
°C]],Curva_Temp[Temp]))</f>
        <v>#REF!</v>
      </c>
      <c r="R111" s="39" t="e">
        <f>INDEX(Curva_Temp[Warranted Power Curve for 
1.194Kg/m3 air density '[kW']
SG 5.0-145 (AM+1, 5.2MW) AT 
90M],MATCH(TBL_CalcDarwin[[#This Row],[Darwin Temp.
°C]],Curva_Temp[Temp]))</f>
        <v>#REF!</v>
      </c>
      <c r="S111" s="39" t="e" cm="1">
        <f t="array" ref="S111">INDEX(Curva_Temp[Temp],MATCH(TBL_CalcDarwin[[#This Row],[Darwin Temp.
°C]],Curva_Temp[Temp])+1)</f>
        <v>#REF!</v>
      </c>
      <c r="T111" s="39" t="e" cm="1">
        <f t="array" ref="T111">INDEX(Curva_Temp[Warranted Power Curve for 
1.194Kg/m3 air density '[kW']
SG 5.0-145 (AM+1, 5.2MW) AT 
90M],MATCH(TBL_CalcDarwin[[#This Row],[Darwin Temp.
°C]],Curva_Temp[Temp])+1)</f>
        <v>#REF!</v>
      </c>
      <c r="U1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1" s="39" t="e">
        <f>INDEX(Curva_Temp[Temp],MATCH(TBL_CalcDarwin[[#This Row],[Darwin Temp.
°C]],Curva_Temp[Temp]))</f>
        <v>#REF!</v>
      </c>
      <c r="Z111" s="39" t="e">
        <f>INDEX(Curva_Temp[Warranted Power Curve for 
1.194Kg/m3 air density '[kW']
SG 5.0-145 (AM 0, 5.0MW) AT 
90M],MATCH(TBL_CalcDarwin[[#This Row],[Darwin Temp.
°C]],Curva_Temp[Temp]))</f>
        <v>#REF!</v>
      </c>
      <c r="AA111" s="39" t="e" cm="1">
        <f t="array" ref="AA111">INDEX(Curva_Temp[Temp],MATCH(TBL_CalcDarwin[[#This Row],[Darwin Temp.
°C]],Curva_Temp[Temp])+1)</f>
        <v>#REF!</v>
      </c>
      <c r="AB111" s="39" t="e" cm="1">
        <f t="array" ref="AB111">INDEX(Curva_Temp[Warranted Power Curve for 
1.194Kg/m3 air density '[kW']
SG 5.0-145 (AM 0, 5.0MW) AT 
90M],MATCH(TBL_CalcDarwin[[#This Row],[Darwin Temp.
°C]],Curva_Temp[Temp])+1)</f>
        <v>#REF!</v>
      </c>
      <c r="AC111" s="43" t="e">
        <f>HLOOKUP(TBL_CalcDarwin[[#This Row],[Fecha]],#REF!,2,FALSE)</f>
        <v>#REF!</v>
      </c>
      <c r="AD111" s="43" t="e">
        <f>HLOOKUP(TBL_CalcDarwin[[#This Row],[Fecha]],#REF!,3,FALSE)</f>
        <v>#REF!</v>
      </c>
      <c r="AE111" s="43" t="e">
        <f>HLOOKUP(TBL_CalcDarwin[[#This Row],[Fecha]],#REF!,4,FALSE)</f>
        <v>#REF!</v>
      </c>
      <c r="AF111" s="43" t="e">
        <f>HLOOKUP(TBL_CalcDarwin[[#This Row],[Fecha]],#REF!,5,FALSE)</f>
        <v>#REF!</v>
      </c>
      <c r="AG111" s="43" t="e">
        <f>HLOOKUP(TBL_CalcDarwin[[#This Row],[Fecha]],#REF!,6,FALSE)</f>
        <v>#REF!</v>
      </c>
      <c r="AH111" s="43" t="e">
        <f>HLOOKUP(TBL_CalcDarwin[[#This Row],[Fecha]],#REF!,7,FALSE)</f>
        <v>#REF!</v>
      </c>
      <c r="AI111" s="44" t="e">
        <f>HLOOKUP(TBL_CalcDarwin[[#This Row],[Fecha]],#REF!,8,FALSE)</f>
        <v>#REF!</v>
      </c>
      <c r="AJ111" s="44" t="e">
        <f>HLOOKUP(TBL_CalcDarwin[[#This Row],[Fecha]],#REF!,9,FALSE)</f>
        <v>#REF!</v>
      </c>
      <c r="AK111" s="44" t="e">
        <f>HLOOKUP(TBL_CalcDarwin[[#This Row],[Fecha]],#REF!,10,FALSE)</f>
        <v>#REF!</v>
      </c>
      <c r="AL111" s="44" t="e">
        <f>HLOOKUP(TBL_CalcDarwin[[#This Row],[Fecha]],#REF!,11,FALSE)</f>
        <v>#REF!</v>
      </c>
      <c r="AM111" s="44" t="e">
        <f>HLOOKUP(TBL_CalcDarwin[[#This Row],[Fecha]],#REF!,12,FALSE)</f>
        <v>#REF!</v>
      </c>
      <c r="AN111" s="44" t="e">
        <f>HLOOKUP(TBL_CalcDarwin[[#This Row],[Fecha]],#REF!,13,FALSE)</f>
        <v>#REF!</v>
      </c>
      <c r="AO111" s="35" t="e">
        <f>TBL_CalcDarwin[[#This Row],[Lomitas - Barra A - 5.2 - Cerro]]+TBL_CalcDarwin[[#This Row],[Lomitas - Barra A - 5.2 - Medio]]+TBL_CalcDarwin[[#This Row],[Lomitas - Barra A - 5.2 - Mar]]</f>
        <v>#REF!</v>
      </c>
      <c r="AP1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1" s="35" t="e">
        <f>TBL_CalcDarwin[[#This Row],[Expansión - Barra A - 5.2 - Cerro]]+TBL_CalcDarwin[[#This Row],[Expansión - Barra A - 5.2 - Medio]]+TBL_CalcDarwin[[#This Row],[Expansión - Barra A - 5.2 - Mar]]</f>
        <v>#REF!</v>
      </c>
      <c r="AT111" s="35" t="e">
        <f>TBL_CalcDarwin[[#This Row],[Expansión - Barra B - 5.2 - Cerro]]</f>
        <v>#REF!</v>
      </c>
      <c r="AU1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1" s="29" t="e">
        <f>TBL_CalcDarwin[[#This Row],[Expansión - Barra B - 5.2 - Cerro]]*TBL_CalcDarwin[[#This Row],[AEG 5.2 MW Cerro]]</f>
        <v>#REF!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3">
      <c r="B112" s="51" t="e">
        <f t="shared" si="6"/>
        <v>#REF!</v>
      </c>
      <c r="C112" s="17" t="e">
        <f t="shared" si="10"/>
        <v>#REF!</v>
      </c>
      <c r="D112" s="34" t="e">
        <f>TBL_CalcDarwin[[#This Row],[Darwin PLOM
MW]]+TBL_CalcDarwin[[#This Row],[Darwin PLOME
MW]]</f>
        <v>#REF!</v>
      </c>
      <c r="E112" s="34" t="e">
        <f>TBL_CalcDarwin[[#This Row],[PLOM MW TOTAL BARRA A]]+TBL_CalcDarwin[[#This Row],[PLOM MW TOTAL BARRA B]]</f>
        <v>#REF!</v>
      </c>
      <c r="F112" s="34" t="e">
        <f>TBL_CalcDarwin[[#This Row],[PLOME MW TOTAL BARRA A]]+TBL_CalcDarwin[[#This Row],[PLOME MW TOTAL BARRA B]]</f>
        <v>#REF!</v>
      </c>
      <c r="G112" s="46" t="e">
        <f>#REF!</f>
        <v>#REF!</v>
      </c>
      <c r="H112" s="46" t="e">
        <f>#REF!</f>
        <v>#REF!</v>
      </c>
      <c r="I112" s="47" t="e">
        <f>#REF!</f>
        <v>#REF!</v>
      </c>
      <c r="J112" s="45" t="e">
        <f>CEILING(#REF!*TBL_CalcDarwin[[#This Row],[Darwin Gusts
m/s]],0.5)</f>
        <v>#REF!</v>
      </c>
      <c r="K112" s="45" t="e">
        <f>CEILING(#REF!*TBL_CalcDarwin[[#This Row],[Darwin Gusts
m/s]],0.5)</f>
        <v>#REF!</v>
      </c>
      <c r="L112" s="45" t="e">
        <f>CEILING(TBL_CalcDarwin[[#This Row],[Darwin Gusts
m/s]],0.5)</f>
        <v>#REF!</v>
      </c>
      <c r="M1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2" s="39" t="e">
        <f>INDEX(Curva_Temp[Temp],MATCH(TBL_CalcDarwin[[#This Row],[Darwin Temp.
°C]],Curva_Temp[Temp]))</f>
        <v>#REF!</v>
      </c>
      <c r="R112" s="39" t="e">
        <f>INDEX(Curva_Temp[Warranted Power Curve for 
1.194Kg/m3 air density '[kW']
SG 5.0-145 (AM+1, 5.2MW) AT 
90M],MATCH(TBL_CalcDarwin[[#This Row],[Darwin Temp.
°C]],Curva_Temp[Temp]))</f>
        <v>#REF!</v>
      </c>
      <c r="S112" s="39" t="e" cm="1">
        <f t="array" ref="S112">INDEX(Curva_Temp[Temp],MATCH(TBL_CalcDarwin[[#This Row],[Darwin Temp.
°C]],Curva_Temp[Temp])+1)</f>
        <v>#REF!</v>
      </c>
      <c r="T112" s="39" t="e" cm="1">
        <f t="array" ref="T112">INDEX(Curva_Temp[Warranted Power Curve for 
1.194Kg/m3 air density '[kW']
SG 5.0-145 (AM+1, 5.2MW) AT 
90M],MATCH(TBL_CalcDarwin[[#This Row],[Darwin Temp.
°C]],Curva_Temp[Temp])+1)</f>
        <v>#REF!</v>
      </c>
      <c r="U1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2" s="39" t="e">
        <f>INDEX(Curva_Temp[Temp],MATCH(TBL_CalcDarwin[[#This Row],[Darwin Temp.
°C]],Curva_Temp[Temp]))</f>
        <v>#REF!</v>
      </c>
      <c r="Z112" s="39" t="e">
        <f>INDEX(Curva_Temp[Warranted Power Curve for 
1.194Kg/m3 air density '[kW']
SG 5.0-145 (AM 0, 5.0MW) AT 
90M],MATCH(TBL_CalcDarwin[[#This Row],[Darwin Temp.
°C]],Curva_Temp[Temp]))</f>
        <v>#REF!</v>
      </c>
      <c r="AA112" s="39" t="e" cm="1">
        <f t="array" ref="AA112">INDEX(Curva_Temp[Temp],MATCH(TBL_CalcDarwin[[#This Row],[Darwin Temp.
°C]],Curva_Temp[Temp])+1)</f>
        <v>#REF!</v>
      </c>
      <c r="AB112" s="39" t="e" cm="1">
        <f t="array" ref="AB112">INDEX(Curva_Temp[Warranted Power Curve for 
1.194Kg/m3 air density '[kW']
SG 5.0-145 (AM 0, 5.0MW) AT 
90M],MATCH(TBL_CalcDarwin[[#This Row],[Darwin Temp.
°C]],Curva_Temp[Temp])+1)</f>
        <v>#REF!</v>
      </c>
      <c r="AC112" s="43" t="e">
        <f>HLOOKUP(TBL_CalcDarwin[[#This Row],[Fecha]],#REF!,2,FALSE)</f>
        <v>#REF!</v>
      </c>
      <c r="AD112" s="43" t="e">
        <f>HLOOKUP(TBL_CalcDarwin[[#This Row],[Fecha]],#REF!,3,FALSE)</f>
        <v>#REF!</v>
      </c>
      <c r="AE112" s="43" t="e">
        <f>HLOOKUP(TBL_CalcDarwin[[#This Row],[Fecha]],#REF!,4,FALSE)</f>
        <v>#REF!</v>
      </c>
      <c r="AF112" s="43" t="e">
        <f>HLOOKUP(TBL_CalcDarwin[[#This Row],[Fecha]],#REF!,5,FALSE)</f>
        <v>#REF!</v>
      </c>
      <c r="AG112" s="43" t="e">
        <f>HLOOKUP(TBL_CalcDarwin[[#This Row],[Fecha]],#REF!,6,FALSE)</f>
        <v>#REF!</v>
      </c>
      <c r="AH112" s="43" t="e">
        <f>HLOOKUP(TBL_CalcDarwin[[#This Row],[Fecha]],#REF!,7,FALSE)</f>
        <v>#REF!</v>
      </c>
      <c r="AI112" s="44" t="e">
        <f>HLOOKUP(TBL_CalcDarwin[[#This Row],[Fecha]],#REF!,8,FALSE)</f>
        <v>#REF!</v>
      </c>
      <c r="AJ112" s="44" t="e">
        <f>HLOOKUP(TBL_CalcDarwin[[#This Row],[Fecha]],#REF!,9,FALSE)</f>
        <v>#REF!</v>
      </c>
      <c r="AK112" s="44" t="e">
        <f>HLOOKUP(TBL_CalcDarwin[[#This Row],[Fecha]],#REF!,10,FALSE)</f>
        <v>#REF!</v>
      </c>
      <c r="AL112" s="44" t="e">
        <f>HLOOKUP(TBL_CalcDarwin[[#This Row],[Fecha]],#REF!,11,FALSE)</f>
        <v>#REF!</v>
      </c>
      <c r="AM112" s="44" t="e">
        <f>HLOOKUP(TBL_CalcDarwin[[#This Row],[Fecha]],#REF!,12,FALSE)</f>
        <v>#REF!</v>
      </c>
      <c r="AN112" s="44" t="e">
        <f>HLOOKUP(TBL_CalcDarwin[[#This Row],[Fecha]],#REF!,13,FALSE)</f>
        <v>#REF!</v>
      </c>
      <c r="AO112" s="35" t="e">
        <f>TBL_CalcDarwin[[#This Row],[Lomitas - Barra A - 5.2 - Cerro]]+TBL_CalcDarwin[[#This Row],[Lomitas - Barra A - 5.2 - Medio]]+TBL_CalcDarwin[[#This Row],[Lomitas - Barra A - 5.2 - Mar]]</f>
        <v>#REF!</v>
      </c>
      <c r="AP1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2" s="35" t="e">
        <f>TBL_CalcDarwin[[#This Row],[Expansión - Barra A - 5.2 - Cerro]]+TBL_CalcDarwin[[#This Row],[Expansión - Barra A - 5.2 - Medio]]+TBL_CalcDarwin[[#This Row],[Expansión - Barra A - 5.2 - Mar]]</f>
        <v>#REF!</v>
      </c>
      <c r="AT112" s="35" t="e">
        <f>TBL_CalcDarwin[[#This Row],[Expansión - Barra B - 5.2 - Cerro]]</f>
        <v>#REF!</v>
      </c>
      <c r="AU1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2" s="29" t="e">
        <f>TBL_CalcDarwin[[#This Row],[Expansión - Barra B - 5.2 - Cerro]]*TBL_CalcDarwin[[#This Row],[AEG 5.2 MW Cerro]]</f>
        <v>#REF!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3">
      <c r="B113" s="51" t="e">
        <f t="shared" si="6"/>
        <v>#REF!</v>
      </c>
      <c r="C113" s="17" t="e">
        <f t="shared" si="10"/>
        <v>#REF!</v>
      </c>
      <c r="D113" s="34" t="e">
        <f>TBL_CalcDarwin[[#This Row],[Darwin PLOM
MW]]+TBL_CalcDarwin[[#This Row],[Darwin PLOME
MW]]</f>
        <v>#REF!</v>
      </c>
      <c r="E113" s="34" t="e">
        <f>TBL_CalcDarwin[[#This Row],[PLOM MW TOTAL BARRA A]]+TBL_CalcDarwin[[#This Row],[PLOM MW TOTAL BARRA B]]</f>
        <v>#REF!</v>
      </c>
      <c r="F113" s="34" t="e">
        <f>TBL_CalcDarwin[[#This Row],[PLOME MW TOTAL BARRA A]]+TBL_CalcDarwin[[#This Row],[PLOME MW TOTAL BARRA B]]</f>
        <v>#REF!</v>
      </c>
      <c r="G113" s="46" t="e">
        <f>#REF!</f>
        <v>#REF!</v>
      </c>
      <c r="H113" s="46" t="e">
        <f>#REF!</f>
        <v>#REF!</v>
      </c>
      <c r="I113" s="47" t="e">
        <f>#REF!</f>
        <v>#REF!</v>
      </c>
      <c r="J113" s="45" t="e">
        <f>CEILING(#REF!*TBL_CalcDarwin[[#This Row],[Darwin Gusts
m/s]],0.5)</f>
        <v>#REF!</v>
      </c>
      <c r="K113" s="45" t="e">
        <f>CEILING(#REF!*TBL_CalcDarwin[[#This Row],[Darwin Gusts
m/s]],0.5)</f>
        <v>#REF!</v>
      </c>
      <c r="L113" s="45" t="e">
        <f>CEILING(TBL_CalcDarwin[[#This Row],[Darwin Gusts
m/s]],0.5)</f>
        <v>#REF!</v>
      </c>
      <c r="M1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3" s="39" t="e">
        <f>INDEX(Curva_Temp[Temp],MATCH(TBL_CalcDarwin[[#This Row],[Darwin Temp.
°C]],Curva_Temp[Temp]))</f>
        <v>#REF!</v>
      </c>
      <c r="R113" s="39" t="e">
        <f>INDEX(Curva_Temp[Warranted Power Curve for 
1.194Kg/m3 air density '[kW']
SG 5.0-145 (AM+1, 5.2MW) AT 
90M],MATCH(TBL_CalcDarwin[[#This Row],[Darwin Temp.
°C]],Curva_Temp[Temp]))</f>
        <v>#REF!</v>
      </c>
      <c r="S113" s="39" t="e" cm="1">
        <f t="array" ref="S113">INDEX(Curva_Temp[Temp],MATCH(TBL_CalcDarwin[[#This Row],[Darwin Temp.
°C]],Curva_Temp[Temp])+1)</f>
        <v>#REF!</v>
      </c>
      <c r="T113" s="39" t="e" cm="1">
        <f t="array" ref="T113">INDEX(Curva_Temp[Warranted Power Curve for 
1.194Kg/m3 air density '[kW']
SG 5.0-145 (AM+1, 5.2MW) AT 
90M],MATCH(TBL_CalcDarwin[[#This Row],[Darwin Temp.
°C]],Curva_Temp[Temp])+1)</f>
        <v>#REF!</v>
      </c>
      <c r="U1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3" s="39" t="e">
        <f>INDEX(Curva_Temp[Temp],MATCH(TBL_CalcDarwin[[#This Row],[Darwin Temp.
°C]],Curva_Temp[Temp]))</f>
        <v>#REF!</v>
      </c>
      <c r="Z113" s="39" t="e">
        <f>INDEX(Curva_Temp[Warranted Power Curve for 
1.194Kg/m3 air density '[kW']
SG 5.0-145 (AM 0, 5.0MW) AT 
90M],MATCH(TBL_CalcDarwin[[#This Row],[Darwin Temp.
°C]],Curva_Temp[Temp]))</f>
        <v>#REF!</v>
      </c>
      <c r="AA113" s="39" t="e" cm="1">
        <f t="array" ref="AA113">INDEX(Curva_Temp[Temp],MATCH(TBL_CalcDarwin[[#This Row],[Darwin Temp.
°C]],Curva_Temp[Temp])+1)</f>
        <v>#REF!</v>
      </c>
      <c r="AB113" s="39" t="e" cm="1">
        <f t="array" ref="AB113">INDEX(Curva_Temp[Warranted Power Curve for 
1.194Kg/m3 air density '[kW']
SG 5.0-145 (AM 0, 5.0MW) AT 
90M],MATCH(TBL_CalcDarwin[[#This Row],[Darwin Temp.
°C]],Curva_Temp[Temp])+1)</f>
        <v>#REF!</v>
      </c>
      <c r="AC113" s="43" t="e">
        <f>HLOOKUP(TBL_CalcDarwin[[#This Row],[Fecha]],#REF!,2,FALSE)</f>
        <v>#REF!</v>
      </c>
      <c r="AD113" s="43" t="e">
        <f>HLOOKUP(TBL_CalcDarwin[[#This Row],[Fecha]],#REF!,3,FALSE)</f>
        <v>#REF!</v>
      </c>
      <c r="AE113" s="43" t="e">
        <f>HLOOKUP(TBL_CalcDarwin[[#This Row],[Fecha]],#REF!,4,FALSE)</f>
        <v>#REF!</v>
      </c>
      <c r="AF113" s="43" t="e">
        <f>HLOOKUP(TBL_CalcDarwin[[#This Row],[Fecha]],#REF!,5,FALSE)</f>
        <v>#REF!</v>
      </c>
      <c r="AG113" s="43" t="e">
        <f>HLOOKUP(TBL_CalcDarwin[[#This Row],[Fecha]],#REF!,6,FALSE)</f>
        <v>#REF!</v>
      </c>
      <c r="AH113" s="43" t="e">
        <f>HLOOKUP(TBL_CalcDarwin[[#This Row],[Fecha]],#REF!,7,FALSE)</f>
        <v>#REF!</v>
      </c>
      <c r="AI113" s="44" t="e">
        <f>HLOOKUP(TBL_CalcDarwin[[#This Row],[Fecha]],#REF!,8,FALSE)</f>
        <v>#REF!</v>
      </c>
      <c r="AJ113" s="44" t="e">
        <f>HLOOKUP(TBL_CalcDarwin[[#This Row],[Fecha]],#REF!,9,FALSE)</f>
        <v>#REF!</v>
      </c>
      <c r="AK113" s="44" t="e">
        <f>HLOOKUP(TBL_CalcDarwin[[#This Row],[Fecha]],#REF!,10,FALSE)</f>
        <v>#REF!</v>
      </c>
      <c r="AL113" s="44" t="e">
        <f>HLOOKUP(TBL_CalcDarwin[[#This Row],[Fecha]],#REF!,11,FALSE)</f>
        <v>#REF!</v>
      </c>
      <c r="AM113" s="44" t="e">
        <f>HLOOKUP(TBL_CalcDarwin[[#This Row],[Fecha]],#REF!,12,FALSE)</f>
        <v>#REF!</v>
      </c>
      <c r="AN113" s="44" t="e">
        <f>HLOOKUP(TBL_CalcDarwin[[#This Row],[Fecha]],#REF!,13,FALSE)</f>
        <v>#REF!</v>
      </c>
      <c r="AO113" s="35" t="e">
        <f>TBL_CalcDarwin[[#This Row],[Lomitas - Barra A - 5.2 - Cerro]]+TBL_CalcDarwin[[#This Row],[Lomitas - Barra A - 5.2 - Medio]]+TBL_CalcDarwin[[#This Row],[Lomitas - Barra A - 5.2 - Mar]]</f>
        <v>#REF!</v>
      </c>
      <c r="AP1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3" s="35" t="e">
        <f>TBL_CalcDarwin[[#This Row],[Expansión - Barra A - 5.2 - Cerro]]+TBL_CalcDarwin[[#This Row],[Expansión - Barra A - 5.2 - Medio]]+TBL_CalcDarwin[[#This Row],[Expansión - Barra A - 5.2 - Mar]]</f>
        <v>#REF!</v>
      </c>
      <c r="AT113" s="35" t="e">
        <f>TBL_CalcDarwin[[#This Row],[Expansión - Barra B - 5.2 - Cerro]]</f>
        <v>#REF!</v>
      </c>
      <c r="AU1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3" s="29" t="e">
        <f>TBL_CalcDarwin[[#This Row],[Expansión - Barra B - 5.2 - Cerro]]*TBL_CalcDarwin[[#This Row],[AEG 5.2 MW Cerro]]</f>
        <v>#REF!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3">
      <c r="B114" s="51" t="e">
        <f t="shared" si="6"/>
        <v>#REF!</v>
      </c>
      <c r="C114" s="17" t="e">
        <f t="shared" si="10"/>
        <v>#REF!</v>
      </c>
      <c r="D114" s="34" t="e">
        <f>TBL_CalcDarwin[[#This Row],[Darwin PLOM
MW]]+TBL_CalcDarwin[[#This Row],[Darwin PLOME
MW]]</f>
        <v>#REF!</v>
      </c>
      <c r="E114" s="34" t="e">
        <f>TBL_CalcDarwin[[#This Row],[PLOM MW TOTAL BARRA A]]+TBL_CalcDarwin[[#This Row],[PLOM MW TOTAL BARRA B]]</f>
        <v>#REF!</v>
      </c>
      <c r="F114" s="34" t="e">
        <f>TBL_CalcDarwin[[#This Row],[PLOME MW TOTAL BARRA A]]+TBL_CalcDarwin[[#This Row],[PLOME MW TOTAL BARRA B]]</f>
        <v>#REF!</v>
      </c>
      <c r="G114" s="46" t="e">
        <f>#REF!</f>
        <v>#REF!</v>
      </c>
      <c r="H114" s="46" t="e">
        <f>#REF!</f>
        <v>#REF!</v>
      </c>
      <c r="I114" s="47" t="e">
        <f>#REF!</f>
        <v>#REF!</v>
      </c>
      <c r="J114" s="45" t="e">
        <f>CEILING(#REF!*TBL_CalcDarwin[[#This Row],[Darwin Gusts
m/s]],0.5)</f>
        <v>#REF!</v>
      </c>
      <c r="K114" s="45" t="e">
        <f>CEILING(#REF!*TBL_CalcDarwin[[#This Row],[Darwin Gusts
m/s]],0.5)</f>
        <v>#REF!</v>
      </c>
      <c r="L114" s="45" t="e">
        <f>CEILING(TBL_CalcDarwin[[#This Row],[Darwin Gusts
m/s]],0.5)</f>
        <v>#REF!</v>
      </c>
      <c r="M1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4" s="39" t="e">
        <f>INDEX(Curva_Temp[Temp],MATCH(TBL_CalcDarwin[[#This Row],[Darwin Temp.
°C]],Curva_Temp[Temp]))</f>
        <v>#REF!</v>
      </c>
      <c r="R114" s="39" t="e">
        <f>INDEX(Curva_Temp[Warranted Power Curve for 
1.194Kg/m3 air density '[kW']
SG 5.0-145 (AM+1, 5.2MW) AT 
90M],MATCH(TBL_CalcDarwin[[#This Row],[Darwin Temp.
°C]],Curva_Temp[Temp]))</f>
        <v>#REF!</v>
      </c>
      <c r="S114" s="39" t="e" cm="1">
        <f t="array" ref="S114">INDEX(Curva_Temp[Temp],MATCH(TBL_CalcDarwin[[#This Row],[Darwin Temp.
°C]],Curva_Temp[Temp])+1)</f>
        <v>#REF!</v>
      </c>
      <c r="T114" s="39" t="e" cm="1">
        <f t="array" ref="T114">INDEX(Curva_Temp[Warranted Power Curve for 
1.194Kg/m3 air density '[kW']
SG 5.0-145 (AM+1, 5.2MW) AT 
90M],MATCH(TBL_CalcDarwin[[#This Row],[Darwin Temp.
°C]],Curva_Temp[Temp])+1)</f>
        <v>#REF!</v>
      </c>
      <c r="U1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4" s="39" t="e">
        <f>INDEX(Curva_Temp[Temp],MATCH(TBL_CalcDarwin[[#This Row],[Darwin Temp.
°C]],Curva_Temp[Temp]))</f>
        <v>#REF!</v>
      </c>
      <c r="Z114" s="39" t="e">
        <f>INDEX(Curva_Temp[Warranted Power Curve for 
1.194Kg/m3 air density '[kW']
SG 5.0-145 (AM 0, 5.0MW) AT 
90M],MATCH(TBL_CalcDarwin[[#This Row],[Darwin Temp.
°C]],Curva_Temp[Temp]))</f>
        <v>#REF!</v>
      </c>
      <c r="AA114" s="39" t="e" cm="1">
        <f t="array" ref="AA114">INDEX(Curva_Temp[Temp],MATCH(TBL_CalcDarwin[[#This Row],[Darwin Temp.
°C]],Curva_Temp[Temp])+1)</f>
        <v>#REF!</v>
      </c>
      <c r="AB114" s="39" t="e" cm="1">
        <f t="array" ref="AB114">INDEX(Curva_Temp[Warranted Power Curve for 
1.194Kg/m3 air density '[kW']
SG 5.0-145 (AM 0, 5.0MW) AT 
90M],MATCH(TBL_CalcDarwin[[#This Row],[Darwin Temp.
°C]],Curva_Temp[Temp])+1)</f>
        <v>#REF!</v>
      </c>
      <c r="AC114" s="43" t="e">
        <f>HLOOKUP(TBL_CalcDarwin[[#This Row],[Fecha]],#REF!,2,FALSE)</f>
        <v>#REF!</v>
      </c>
      <c r="AD114" s="43" t="e">
        <f>HLOOKUP(TBL_CalcDarwin[[#This Row],[Fecha]],#REF!,3,FALSE)</f>
        <v>#REF!</v>
      </c>
      <c r="AE114" s="43" t="e">
        <f>HLOOKUP(TBL_CalcDarwin[[#This Row],[Fecha]],#REF!,4,FALSE)</f>
        <v>#REF!</v>
      </c>
      <c r="AF114" s="43" t="e">
        <f>HLOOKUP(TBL_CalcDarwin[[#This Row],[Fecha]],#REF!,5,FALSE)</f>
        <v>#REF!</v>
      </c>
      <c r="AG114" s="43" t="e">
        <f>HLOOKUP(TBL_CalcDarwin[[#This Row],[Fecha]],#REF!,6,FALSE)</f>
        <v>#REF!</v>
      </c>
      <c r="AH114" s="43" t="e">
        <f>HLOOKUP(TBL_CalcDarwin[[#This Row],[Fecha]],#REF!,7,FALSE)</f>
        <v>#REF!</v>
      </c>
      <c r="AI114" s="44" t="e">
        <f>HLOOKUP(TBL_CalcDarwin[[#This Row],[Fecha]],#REF!,8,FALSE)</f>
        <v>#REF!</v>
      </c>
      <c r="AJ114" s="44" t="e">
        <f>HLOOKUP(TBL_CalcDarwin[[#This Row],[Fecha]],#REF!,9,FALSE)</f>
        <v>#REF!</v>
      </c>
      <c r="AK114" s="44" t="e">
        <f>HLOOKUP(TBL_CalcDarwin[[#This Row],[Fecha]],#REF!,10,FALSE)</f>
        <v>#REF!</v>
      </c>
      <c r="AL114" s="44" t="e">
        <f>HLOOKUP(TBL_CalcDarwin[[#This Row],[Fecha]],#REF!,11,FALSE)</f>
        <v>#REF!</v>
      </c>
      <c r="AM114" s="44" t="e">
        <f>HLOOKUP(TBL_CalcDarwin[[#This Row],[Fecha]],#REF!,12,FALSE)</f>
        <v>#REF!</v>
      </c>
      <c r="AN114" s="44" t="e">
        <f>HLOOKUP(TBL_CalcDarwin[[#This Row],[Fecha]],#REF!,13,FALSE)</f>
        <v>#REF!</v>
      </c>
      <c r="AO114" s="35" t="e">
        <f>TBL_CalcDarwin[[#This Row],[Lomitas - Barra A - 5.2 - Cerro]]+TBL_CalcDarwin[[#This Row],[Lomitas - Barra A - 5.2 - Medio]]+TBL_CalcDarwin[[#This Row],[Lomitas - Barra A - 5.2 - Mar]]</f>
        <v>#REF!</v>
      </c>
      <c r="AP1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4" s="35" t="e">
        <f>TBL_CalcDarwin[[#This Row],[Expansión - Barra A - 5.2 - Cerro]]+TBL_CalcDarwin[[#This Row],[Expansión - Barra A - 5.2 - Medio]]+TBL_CalcDarwin[[#This Row],[Expansión - Barra A - 5.2 - Mar]]</f>
        <v>#REF!</v>
      </c>
      <c r="AT114" s="35" t="e">
        <f>TBL_CalcDarwin[[#This Row],[Expansión - Barra B - 5.2 - Cerro]]</f>
        <v>#REF!</v>
      </c>
      <c r="AU1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4" s="29" t="e">
        <f>TBL_CalcDarwin[[#This Row],[Expansión - Barra B - 5.2 - Cerro]]*TBL_CalcDarwin[[#This Row],[AEG 5.2 MW Cerro]]</f>
        <v>#REF!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3">
      <c r="B115" s="51" t="e">
        <f t="shared" si="6"/>
        <v>#REF!</v>
      </c>
      <c r="C115" s="17" t="e">
        <f t="shared" si="10"/>
        <v>#REF!</v>
      </c>
      <c r="D115" s="34" t="e">
        <f>TBL_CalcDarwin[[#This Row],[Darwin PLOM
MW]]+TBL_CalcDarwin[[#This Row],[Darwin PLOME
MW]]</f>
        <v>#REF!</v>
      </c>
      <c r="E115" s="34" t="e">
        <f>TBL_CalcDarwin[[#This Row],[PLOM MW TOTAL BARRA A]]+TBL_CalcDarwin[[#This Row],[PLOM MW TOTAL BARRA B]]</f>
        <v>#REF!</v>
      </c>
      <c r="F115" s="34" t="e">
        <f>TBL_CalcDarwin[[#This Row],[PLOME MW TOTAL BARRA A]]+TBL_CalcDarwin[[#This Row],[PLOME MW TOTAL BARRA B]]</f>
        <v>#REF!</v>
      </c>
      <c r="G115" s="46" t="e">
        <f>#REF!</f>
        <v>#REF!</v>
      </c>
      <c r="H115" s="46" t="e">
        <f>#REF!</f>
        <v>#REF!</v>
      </c>
      <c r="I115" s="47" t="e">
        <f>#REF!</f>
        <v>#REF!</v>
      </c>
      <c r="J115" s="45" t="e">
        <f>CEILING(#REF!*TBL_CalcDarwin[[#This Row],[Darwin Gusts
m/s]],0.5)</f>
        <v>#REF!</v>
      </c>
      <c r="K115" s="45" t="e">
        <f>CEILING(#REF!*TBL_CalcDarwin[[#This Row],[Darwin Gusts
m/s]],0.5)</f>
        <v>#REF!</v>
      </c>
      <c r="L115" s="45" t="e">
        <f>CEILING(TBL_CalcDarwin[[#This Row],[Darwin Gusts
m/s]],0.5)</f>
        <v>#REF!</v>
      </c>
      <c r="M1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5" s="39" t="e">
        <f>INDEX(Curva_Temp[Temp],MATCH(TBL_CalcDarwin[[#This Row],[Darwin Temp.
°C]],Curva_Temp[Temp]))</f>
        <v>#REF!</v>
      </c>
      <c r="R115" s="39" t="e">
        <f>INDEX(Curva_Temp[Warranted Power Curve for 
1.194Kg/m3 air density '[kW']
SG 5.0-145 (AM+1, 5.2MW) AT 
90M],MATCH(TBL_CalcDarwin[[#This Row],[Darwin Temp.
°C]],Curva_Temp[Temp]))</f>
        <v>#REF!</v>
      </c>
      <c r="S115" s="39" t="e" cm="1">
        <f t="array" ref="S115">INDEX(Curva_Temp[Temp],MATCH(TBL_CalcDarwin[[#This Row],[Darwin Temp.
°C]],Curva_Temp[Temp])+1)</f>
        <v>#REF!</v>
      </c>
      <c r="T115" s="39" t="e" cm="1">
        <f t="array" ref="T115">INDEX(Curva_Temp[Warranted Power Curve for 
1.194Kg/m3 air density '[kW']
SG 5.0-145 (AM+1, 5.2MW) AT 
90M],MATCH(TBL_CalcDarwin[[#This Row],[Darwin Temp.
°C]],Curva_Temp[Temp])+1)</f>
        <v>#REF!</v>
      </c>
      <c r="U1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5" s="39" t="e">
        <f>INDEX(Curva_Temp[Temp],MATCH(TBL_CalcDarwin[[#This Row],[Darwin Temp.
°C]],Curva_Temp[Temp]))</f>
        <v>#REF!</v>
      </c>
      <c r="Z115" s="39" t="e">
        <f>INDEX(Curva_Temp[Warranted Power Curve for 
1.194Kg/m3 air density '[kW']
SG 5.0-145 (AM 0, 5.0MW) AT 
90M],MATCH(TBL_CalcDarwin[[#This Row],[Darwin Temp.
°C]],Curva_Temp[Temp]))</f>
        <v>#REF!</v>
      </c>
      <c r="AA115" s="39" t="e" cm="1">
        <f t="array" ref="AA115">INDEX(Curva_Temp[Temp],MATCH(TBL_CalcDarwin[[#This Row],[Darwin Temp.
°C]],Curva_Temp[Temp])+1)</f>
        <v>#REF!</v>
      </c>
      <c r="AB115" s="39" t="e" cm="1">
        <f t="array" ref="AB115">INDEX(Curva_Temp[Warranted Power Curve for 
1.194Kg/m3 air density '[kW']
SG 5.0-145 (AM 0, 5.0MW) AT 
90M],MATCH(TBL_CalcDarwin[[#This Row],[Darwin Temp.
°C]],Curva_Temp[Temp])+1)</f>
        <v>#REF!</v>
      </c>
      <c r="AC115" s="43" t="e">
        <f>HLOOKUP(TBL_CalcDarwin[[#This Row],[Fecha]],#REF!,2,FALSE)</f>
        <v>#REF!</v>
      </c>
      <c r="AD115" s="43" t="e">
        <f>HLOOKUP(TBL_CalcDarwin[[#This Row],[Fecha]],#REF!,3,FALSE)</f>
        <v>#REF!</v>
      </c>
      <c r="AE115" s="43" t="e">
        <f>HLOOKUP(TBL_CalcDarwin[[#This Row],[Fecha]],#REF!,4,FALSE)</f>
        <v>#REF!</v>
      </c>
      <c r="AF115" s="43" t="e">
        <f>HLOOKUP(TBL_CalcDarwin[[#This Row],[Fecha]],#REF!,5,FALSE)</f>
        <v>#REF!</v>
      </c>
      <c r="AG115" s="43" t="e">
        <f>HLOOKUP(TBL_CalcDarwin[[#This Row],[Fecha]],#REF!,6,FALSE)</f>
        <v>#REF!</v>
      </c>
      <c r="AH115" s="43" t="e">
        <f>HLOOKUP(TBL_CalcDarwin[[#This Row],[Fecha]],#REF!,7,FALSE)</f>
        <v>#REF!</v>
      </c>
      <c r="AI115" s="44" t="e">
        <f>HLOOKUP(TBL_CalcDarwin[[#This Row],[Fecha]],#REF!,8,FALSE)</f>
        <v>#REF!</v>
      </c>
      <c r="AJ115" s="44" t="e">
        <f>HLOOKUP(TBL_CalcDarwin[[#This Row],[Fecha]],#REF!,9,FALSE)</f>
        <v>#REF!</v>
      </c>
      <c r="AK115" s="44" t="e">
        <f>HLOOKUP(TBL_CalcDarwin[[#This Row],[Fecha]],#REF!,10,FALSE)</f>
        <v>#REF!</v>
      </c>
      <c r="AL115" s="44" t="e">
        <f>HLOOKUP(TBL_CalcDarwin[[#This Row],[Fecha]],#REF!,11,FALSE)</f>
        <v>#REF!</v>
      </c>
      <c r="AM115" s="44" t="e">
        <f>HLOOKUP(TBL_CalcDarwin[[#This Row],[Fecha]],#REF!,12,FALSE)</f>
        <v>#REF!</v>
      </c>
      <c r="AN115" s="44" t="e">
        <f>HLOOKUP(TBL_CalcDarwin[[#This Row],[Fecha]],#REF!,13,FALSE)</f>
        <v>#REF!</v>
      </c>
      <c r="AO115" s="35" t="e">
        <f>TBL_CalcDarwin[[#This Row],[Lomitas - Barra A - 5.2 - Cerro]]+TBL_CalcDarwin[[#This Row],[Lomitas - Barra A - 5.2 - Medio]]+TBL_CalcDarwin[[#This Row],[Lomitas - Barra A - 5.2 - Mar]]</f>
        <v>#REF!</v>
      </c>
      <c r="AP1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5" s="35" t="e">
        <f>TBL_CalcDarwin[[#This Row],[Expansión - Barra A - 5.2 - Cerro]]+TBL_CalcDarwin[[#This Row],[Expansión - Barra A - 5.2 - Medio]]+TBL_CalcDarwin[[#This Row],[Expansión - Barra A - 5.2 - Mar]]</f>
        <v>#REF!</v>
      </c>
      <c r="AT115" s="35" t="e">
        <f>TBL_CalcDarwin[[#This Row],[Expansión - Barra B - 5.2 - Cerro]]</f>
        <v>#REF!</v>
      </c>
      <c r="AU1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5" s="29" t="e">
        <f>TBL_CalcDarwin[[#This Row],[Expansión - Barra B - 5.2 - Cerro]]*TBL_CalcDarwin[[#This Row],[AEG 5.2 MW Cerro]]</f>
        <v>#REF!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3">
      <c r="B116" s="51" t="e">
        <f t="shared" si="6"/>
        <v>#REF!</v>
      </c>
      <c r="C116" s="17" t="e">
        <f t="shared" si="10"/>
        <v>#REF!</v>
      </c>
      <c r="D116" s="34" t="e">
        <f>TBL_CalcDarwin[[#This Row],[Darwin PLOM
MW]]+TBL_CalcDarwin[[#This Row],[Darwin PLOME
MW]]</f>
        <v>#REF!</v>
      </c>
      <c r="E116" s="34" t="e">
        <f>TBL_CalcDarwin[[#This Row],[PLOM MW TOTAL BARRA A]]+TBL_CalcDarwin[[#This Row],[PLOM MW TOTAL BARRA B]]</f>
        <v>#REF!</v>
      </c>
      <c r="F116" s="34" t="e">
        <f>TBL_CalcDarwin[[#This Row],[PLOME MW TOTAL BARRA A]]+TBL_CalcDarwin[[#This Row],[PLOME MW TOTAL BARRA B]]</f>
        <v>#REF!</v>
      </c>
      <c r="G116" s="46" t="e">
        <f>#REF!</f>
        <v>#REF!</v>
      </c>
      <c r="H116" s="46" t="e">
        <f>#REF!</f>
        <v>#REF!</v>
      </c>
      <c r="I116" s="47" t="e">
        <f>#REF!</f>
        <v>#REF!</v>
      </c>
      <c r="J116" s="45" t="e">
        <f>CEILING(#REF!*TBL_CalcDarwin[[#This Row],[Darwin Gusts
m/s]],0.5)</f>
        <v>#REF!</v>
      </c>
      <c r="K116" s="45" t="e">
        <f>CEILING(#REF!*TBL_CalcDarwin[[#This Row],[Darwin Gusts
m/s]],0.5)</f>
        <v>#REF!</v>
      </c>
      <c r="L116" s="45" t="e">
        <f>CEILING(TBL_CalcDarwin[[#This Row],[Darwin Gusts
m/s]],0.5)</f>
        <v>#REF!</v>
      </c>
      <c r="M1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6" s="39" t="e">
        <f>INDEX(Curva_Temp[Temp],MATCH(TBL_CalcDarwin[[#This Row],[Darwin Temp.
°C]],Curva_Temp[Temp]))</f>
        <v>#REF!</v>
      </c>
      <c r="R116" s="39" t="e">
        <f>INDEX(Curva_Temp[Warranted Power Curve for 
1.194Kg/m3 air density '[kW']
SG 5.0-145 (AM+1, 5.2MW) AT 
90M],MATCH(TBL_CalcDarwin[[#This Row],[Darwin Temp.
°C]],Curva_Temp[Temp]))</f>
        <v>#REF!</v>
      </c>
      <c r="S116" s="39" t="e" cm="1">
        <f t="array" ref="S116">INDEX(Curva_Temp[Temp],MATCH(TBL_CalcDarwin[[#This Row],[Darwin Temp.
°C]],Curva_Temp[Temp])+1)</f>
        <v>#REF!</v>
      </c>
      <c r="T116" s="39" t="e" cm="1">
        <f t="array" ref="T116">INDEX(Curva_Temp[Warranted Power Curve for 
1.194Kg/m3 air density '[kW']
SG 5.0-145 (AM+1, 5.2MW) AT 
90M],MATCH(TBL_CalcDarwin[[#This Row],[Darwin Temp.
°C]],Curva_Temp[Temp])+1)</f>
        <v>#REF!</v>
      </c>
      <c r="U1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6" s="39" t="e">
        <f>INDEX(Curva_Temp[Temp],MATCH(TBL_CalcDarwin[[#This Row],[Darwin Temp.
°C]],Curva_Temp[Temp]))</f>
        <v>#REF!</v>
      </c>
      <c r="Z116" s="39" t="e">
        <f>INDEX(Curva_Temp[Warranted Power Curve for 
1.194Kg/m3 air density '[kW']
SG 5.0-145 (AM 0, 5.0MW) AT 
90M],MATCH(TBL_CalcDarwin[[#This Row],[Darwin Temp.
°C]],Curva_Temp[Temp]))</f>
        <v>#REF!</v>
      </c>
      <c r="AA116" s="39" t="e" cm="1">
        <f t="array" ref="AA116">INDEX(Curva_Temp[Temp],MATCH(TBL_CalcDarwin[[#This Row],[Darwin Temp.
°C]],Curva_Temp[Temp])+1)</f>
        <v>#REF!</v>
      </c>
      <c r="AB116" s="39" t="e" cm="1">
        <f t="array" ref="AB116">INDEX(Curva_Temp[Warranted Power Curve for 
1.194Kg/m3 air density '[kW']
SG 5.0-145 (AM 0, 5.0MW) AT 
90M],MATCH(TBL_CalcDarwin[[#This Row],[Darwin Temp.
°C]],Curva_Temp[Temp])+1)</f>
        <v>#REF!</v>
      </c>
      <c r="AC116" s="43" t="e">
        <f>HLOOKUP(TBL_CalcDarwin[[#This Row],[Fecha]],#REF!,2,FALSE)</f>
        <v>#REF!</v>
      </c>
      <c r="AD116" s="43" t="e">
        <f>HLOOKUP(TBL_CalcDarwin[[#This Row],[Fecha]],#REF!,3,FALSE)</f>
        <v>#REF!</v>
      </c>
      <c r="AE116" s="43" t="e">
        <f>HLOOKUP(TBL_CalcDarwin[[#This Row],[Fecha]],#REF!,4,FALSE)</f>
        <v>#REF!</v>
      </c>
      <c r="AF116" s="43" t="e">
        <f>HLOOKUP(TBL_CalcDarwin[[#This Row],[Fecha]],#REF!,5,FALSE)</f>
        <v>#REF!</v>
      </c>
      <c r="AG116" s="43" t="e">
        <f>HLOOKUP(TBL_CalcDarwin[[#This Row],[Fecha]],#REF!,6,FALSE)</f>
        <v>#REF!</v>
      </c>
      <c r="AH116" s="43" t="e">
        <f>HLOOKUP(TBL_CalcDarwin[[#This Row],[Fecha]],#REF!,7,FALSE)</f>
        <v>#REF!</v>
      </c>
      <c r="AI116" s="44" t="e">
        <f>HLOOKUP(TBL_CalcDarwin[[#This Row],[Fecha]],#REF!,8,FALSE)</f>
        <v>#REF!</v>
      </c>
      <c r="AJ116" s="44" t="e">
        <f>HLOOKUP(TBL_CalcDarwin[[#This Row],[Fecha]],#REF!,9,FALSE)</f>
        <v>#REF!</v>
      </c>
      <c r="AK116" s="44" t="e">
        <f>HLOOKUP(TBL_CalcDarwin[[#This Row],[Fecha]],#REF!,10,FALSE)</f>
        <v>#REF!</v>
      </c>
      <c r="AL116" s="44" t="e">
        <f>HLOOKUP(TBL_CalcDarwin[[#This Row],[Fecha]],#REF!,11,FALSE)</f>
        <v>#REF!</v>
      </c>
      <c r="AM116" s="44" t="e">
        <f>HLOOKUP(TBL_CalcDarwin[[#This Row],[Fecha]],#REF!,12,FALSE)</f>
        <v>#REF!</v>
      </c>
      <c r="AN116" s="44" t="e">
        <f>HLOOKUP(TBL_CalcDarwin[[#This Row],[Fecha]],#REF!,13,FALSE)</f>
        <v>#REF!</v>
      </c>
      <c r="AO116" s="35" t="e">
        <f>TBL_CalcDarwin[[#This Row],[Lomitas - Barra A - 5.2 - Cerro]]+TBL_CalcDarwin[[#This Row],[Lomitas - Barra A - 5.2 - Medio]]+TBL_CalcDarwin[[#This Row],[Lomitas - Barra A - 5.2 - Mar]]</f>
        <v>#REF!</v>
      </c>
      <c r="AP1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6" s="35" t="e">
        <f>TBL_CalcDarwin[[#This Row],[Expansión - Barra A - 5.2 - Cerro]]+TBL_CalcDarwin[[#This Row],[Expansión - Barra A - 5.2 - Medio]]+TBL_CalcDarwin[[#This Row],[Expansión - Barra A - 5.2 - Mar]]</f>
        <v>#REF!</v>
      </c>
      <c r="AT116" s="35" t="e">
        <f>TBL_CalcDarwin[[#This Row],[Expansión - Barra B - 5.2 - Cerro]]</f>
        <v>#REF!</v>
      </c>
      <c r="AU1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6" s="29" t="e">
        <f>TBL_CalcDarwin[[#This Row],[Expansión - Barra B - 5.2 - Cerro]]*TBL_CalcDarwin[[#This Row],[AEG 5.2 MW Cerro]]</f>
        <v>#REF!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3">
      <c r="B117" s="51" t="e">
        <f t="shared" si="6"/>
        <v>#REF!</v>
      </c>
      <c r="C117" s="17" t="e">
        <f t="shared" si="10"/>
        <v>#REF!</v>
      </c>
      <c r="D117" s="34" t="e">
        <f>TBL_CalcDarwin[[#This Row],[Darwin PLOM
MW]]+TBL_CalcDarwin[[#This Row],[Darwin PLOME
MW]]</f>
        <v>#REF!</v>
      </c>
      <c r="E117" s="34" t="e">
        <f>TBL_CalcDarwin[[#This Row],[PLOM MW TOTAL BARRA A]]+TBL_CalcDarwin[[#This Row],[PLOM MW TOTAL BARRA B]]</f>
        <v>#REF!</v>
      </c>
      <c r="F117" s="34" t="e">
        <f>TBL_CalcDarwin[[#This Row],[PLOME MW TOTAL BARRA A]]+TBL_CalcDarwin[[#This Row],[PLOME MW TOTAL BARRA B]]</f>
        <v>#REF!</v>
      </c>
      <c r="G117" s="46" t="e">
        <f>#REF!</f>
        <v>#REF!</v>
      </c>
      <c r="H117" s="46" t="e">
        <f>#REF!</f>
        <v>#REF!</v>
      </c>
      <c r="I117" s="47" t="e">
        <f>#REF!</f>
        <v>#REF!</v>
      </c>
      <c r="J117" s="45" t="e">
        <f>CEILING(#REF!*TBL_CalcDarwin[[#This Row],[Darwin Gusts
m/s]],0.5)</f>
        <v>#REF!</v>
      </c>
      <c r="K117" s="45" t="e">
        <f>CEILING(#REF!*TBL_CalcDarwin[[#This Row],[Darwin Gusts
m/s]],0.5)</f>
        <v>#REF!</v>
      </c>
      <c r="L117" s="45" t="e">
        <f>CEILING(TBL_CalcDarwin[[#This Row],[Darwin Gusts
m/s]],0.5)</f>
        <v>#REF!</v>
      </c>
      <c r="M1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7" s="39" t="e">
        <f>INDEX(Curva_Temp[Temp],MATCH(TBL_CalcDarwin[[#This Row],[Darwin Temp.
°C]],Curva_Temp[Temp]))</f>
        <v>#REF!</v>
      </c>
      <c r="R117" s="39" t="e">
        <f>INDEX(Curva_Temp[Warranted Power Curve for 
1.194Kg/m3 air density '[kW']
SG 5.0-145 (AM+1, 5.2MW) AT 
90M],MATCH(TBL_CalcDarwin[[#This Row],[Darwin Temp.
°C]],Curva_Temp[Temp]))</f>
        <v>#REF!</v>
      </c>
      <c r="S117" s="39" t="e" cm="1">
        <f t="array" ref="S117">INDEX(Curva_Temp[Temp],MATCH(TBL_CalcDarwin[[#This Row],[Darwin Temp.
°C]],Curva_Temp[Temp])+1)</f>
        <v>#REF!</v>
      </c>
      <c r="T117" s="39" t="e" cm="1">
        <f t="array" ref="T117">INDEX(Curva_Temp[Warranted Power Curve for 
1.194Kg/m3 air density '[kW']
SG 5.0-145 (AM+1, 5.2MW) AT 
90M],MATCH(TBL_CalcDarwin[[#This Row],[Darwin Temp.
°C]],Curva_Temp[Temp])+1)</f>
        <v>#REF!</v>
      </c>
      <c r="U1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7" s="39" t="e">
        <f>INDEX(Curva_Temp[Temp],MATCH(TBL_CalcDarwin[[#This Row],[Darwin Temp.
°C]],Curva_Temp[Temp]))</f>
        <v>#REF!</v>
      </c>
      <c r="Z117" s="39" t="e">
        <f>INDEX(Curva_Temp[Warranted Power Curve for 
1.194Kg/m3 air density '[kW']
SG 5.0-145 (AM 0, 5.0MW) AT 
90M],MATCH(TBL_CalcDarwin[[#This Row],[Darwin Temp.
°C]],Curva_Temp[Temp]))</f>
        <v>#REF!</v>
      </c>
      <c r="AA117" s="39" t="e" cm="1">
        <f t="array" ref="AA117">INDEX(Curva_Temp[Temp],MATCH(TBL_CalcDarwin[[#This Row],[Darwin Temp.
°C]],Curva_Temp[Temp])+1)</f>
        <v>#REF!</v>
      </c>
      <c r="AB117" s="39" t="e" cm="1">
        <f t="array" ref="AB117">INDEX(Curva_Temp[Warranted Power Curve for 
1.194Kg/m3 air density '[kW']
SG 5.0-145 (AM 0, 5.0MW) AT 
90M],MATCH(TBL_CalcDarwin[[#This Row],[Darwin Temp.
°C]],Curva_Temp[Temp])+1)</f>
        <v>#REF!</v>
      </c>
      <c r="AC117" s="43" t="e">
        <f>HLOOKUP(TBL_CalcDarwin[[#This Row],[Fecha]],#REF!,2,FALSE)</f>
        <v>#REF!</v>
      </c>
      <c r="AD117" s="43" t="e">
        <f>HLOOKUP(TBL_CalcDarwin[[#This Row],[Fecha]],#REF!,3,FALSE)</f>
        <v>#REF!</v>
      </c>
      <c r="AE117" s="43" t="e">
        <f>HLOOKUP(TBL_CalcDarwin[[#This Row],[Fecha]],#REF!,4,FALSE)</f>
        <v>#REF!</v>
      </c>
      <c r="AF117" s="43" t="e">
        <f>HLOOKUP(TBL_CalcDarwin[[#This Row],[Fecha]],#REF!,5,FALSE)</f>
        <v>#REF!</v>
      </c>
      <c r="AG117" s="43" t="e">
        <f>HLOOKUP(TBL_CalcDarwin[[#This Row],[Fecha]],#REF!,6,FALSE)</f>
        <v>#REF!</v>
      </c>
      <c r="AH117" s="43" t="e">
        <f>HLOOKUP(TBL_CalcDarwin[[#This Row],[Fecha]],#REF!,7,FALSE)</f>
        <v>#REF!</v>
      </c>
      <c r="AI117" s="44" t="e">
        <f>HLOOKUP(TBL_CalcDarwin[[#This Row],[Fecha]],#REF!,8,FALSE)</f>
        <v>#REF!</v>
      </c>
      <c r="AJ117" s="44" t="e">
        <f>HLOOKUP(TBL_CalcDarwin[[#This Row],[Fecha]],#REF!,9,FALSE)</f>
        <v>#REF!</v>
      </c>
      <c r="AK117" s="44" t="e">
        <f>HLOOKUP(TBL_CalcDarwin[[#This Row],[Fecha]],#REF!,10,FALSE)</f>
        <v>#REF!</v>
      </c>
      <c r="AL117" s="44" t="e">
        <f>HLOOKUP(TBL_CalcDarwin[[#This Row],[Fecha]],#REF!,11,FALSE)</f>
        <v>#REF!</v>
      </c>
      <c r="AM117" s="44" t="e">
        <f>HLOOKUP(TBL_CalcDarwin[[#This Row],[Fecha]],#REF!,12,FALSE)</f>
        <v>#REF!</v>
      </c>
      <c r="AN117" s="44" t="e">
        <f>HLOOKUP(TBL_CalcDarwin[[#This Row],[Fecha]],#REF!,13,FALSE)</f>
        <v>#REF!</v>
      </c>
      <c r="AO117" s="35" t="e">
        <f>TBL_CalcDarwin[[#This Row],[Lomitas - Barra A - 5.2 - Cerro]]+TBL_CalcDarwin[[#This Row],[Lomitas - Barra A - 5.2 - Medio]]+TBL_CalcDarwin[[#This Row],[Lomitas - Barra A - 5.2 - Mar]]</f>
        <v>#REF!</v>
      </c>
      <c r="AP1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7" s="35" t="e">
        <f>TBL_CalcDarwin[[#This Row],[Expansión - Barra A - 5.2 - Cerro]]+TBL_CalcDarwin[[#This Row],[Expansión - Barra A - 5.2 - Medio]]+TBL_CalcDarwin[[#This Row],[Expansión - Barra A - 5.2 - Mar]]</f>
        <v>#REF!</v>
      </c>
      <c r="AT117" s="35" t="e">
        <f>TBL_CalcDarwin[[#This Row],[Expansión - Barra B - 5.2 - Cerro]]</f>
        <v>#REF!</v>
      </c>
      <c r="AU1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7" s="29" t="e">
        <f>TBL_CalcDarwin[[#This Row],[Expansión - Barra B - 5.2 - Cerro]]*TBL_CalcDarwin[[#This Row],[AEG 5.2 MW Cerro]]</f>
        <v>#REF!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3">
      <c r="B118" s="51" t="e">
        <f t="shared" si="6"/>
        <v>#REF!</v>
      </c>
      <c r="C118" s="17" t="e">
        <f t="shared" si="10"/>
        <v>#REF!</v>
      </c>
      <c r="D118" s="34" t="e">
        <f>TBL_CalcDarwin[[#This Row],[Darwin PLOM
MW]]+TBL_CalcDarwin[[#This Row],[Darwin PLOME
MW]]</f>
        <v>#REF!</v>
      </c>
      <c r="E118" s="34" t="e">
        <f>TBL_CalcDarwin[[#This Row],[PLOM MW TOTAL BARRA A]]+TBL_CalcDarwin[[#This Row],[PLOM MW TOTAL BARRA B]]</f>
        <v>#REF!</v>
      </c>
      <c r="F118" s="34" t="e">
        <f>TBL_CalcDarwin[[#This Row],[PLOME MW TOTAL BARRA A]]+TBL_CalcDarwin[[#This Row],[PLOME MW TOTAL BARRA B]]</f>
        <v>#REF!</v>
      </c>
      <c r="G118" s="46" t="e">
        <f>#REF!</f>
        <v>#REF!</v>
      </c>
      <c r="H118" s="46" t="e">
        <f>#REF!</f>
        <v>#REF!</v>
      </c>
      <c r="I118" s="47" t="e">
        <f>#REF!</f>
        <v>#REF!</v>
      </c>
      <c r="J118" s="45" t="e">
        <f>CEILING(#REF!*TBL_CalcDarwin[[#This Row],[Darwin Gusts
m/s]],0.5)</f>
        <v>#REF!</v>
      </c>
      <c r="K118" s="45" t="e">
        <f>CEILING(#REF!*TBL_CalcDarwin[[#This Row],[Darwin Gusts
m/s]],0.5)</f>
        <v>#REF!</v>
      </c>
      <c r="L118" s="45" t="e">
        <f>CEILING(TBL_CalcDarwin[[#This Row],[Darwin Gusts
m/s]],0.5)</f>
        <v>#REF!</v>
      </c>
      <c r="M1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8" s="39" t="e">
        <f>INDEX(Curva_Temp[Temp],MATCH(TBL_CalcDarwin[[#This Row],[Darwin Temp.
°C]],Curva_Temp[Temp]))</f>
        <v>#REF!</v>
      </c>
      <c r="R118" s="39" t="e">
        <f>INDEX(Curva_Temp[Warranted Power Curve for 
1.194Kg/m3 air density '[kW']
SG 5.0-145 (AM+1, 5.2MW) AT 
90M],MATCH(TBL_CalcDarwin[[#This Row],[Darwin Temp.
°C]],Curva_Temp[Temp]))</f>
        <v>#REF!</v>
      </c>
      <c r="S118" s="39" t="e" cm="1">
        <f t="array" ref="S118">INDEX(Curva_Temp[Temp],MATCH(TBL_CalcDarwin[[#This Row],[Darwin Temp.
°C]],Curva_Temp[Temp])+1)</f>
        <v>#REF!</v>
      </c>
      <c r="T118" s="39" t="e" cm="1">
        <f t="array" ref="T118">INDEX(Curva_Temp[Warranted Power Curve for 
1.194Kg/m3 air density '[kW']
SG 5.0-145 (AM+1, 5.2MW) AT 
90M],MATCH(TBL_CalcDarwin[[#This Row],[Darwin Temp.
°C]],Curva_Temp[Temp])+1)</f>
        <v>#REF!</v>
      </c>
      <c r="U1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8" s="39" t="e">
        <f>INDEX(Curva_Temp[Temp],MATCH(TBL_CalcDarwin[[#This Row],[Darwin Temp.
°C]],Curva_Temp[Temp]))</f>
        <v>#REF!</v>
      </c>
      <c r="Z118" s="39" t="e">
        <f>INDEX(Curva_Temp[Warranted Power Curve for 
1.194Kg/m3 air density '[kW']
SG 5.0-145 (AM 0, 5.0MW) AT 
90M],MATCH(TBL_CalcDarwin[[#This Row],[Darwin Temp.
°C]],Curva_Temp[Temp]))</f>
        <v>#REF!</v>
      </c>
      <c r="AA118" s="39" t="e" cm="1">
        <f t="array" ref="AA118">INDEX(Curva_Temp[Temp],MATCH(TBL_CalcDarwin[[#This Row],[Darwin Temp.
°C]],Curva_Temp[Temp])+1)</f>
        <v>#REF!</v>
      </c>
      <c r="AB118" s="39" t="e" cm="1">
        <f t="array" ref="AB118">INDEX(Curva_Temp[Warranted Power Curve for 
1.194Kg/m3 air density '[kW']
SG 5.0-145 (AM 0, 5.0MW) AT 
90M],MATCH(TBL_CalcDarwin[[#This Row],[Darwin Temp.
°C]],Curva_Temp[Temp])+1)</f>
        <v>#REF!</v>
      </c>
      <c r="AC118" s="43" t="e">
        <f>HLOOKUP(TBL_CalcDarwin[[#This Row],[Fecha]],#REF!,2,FALSE)</f>
        <v>#REF!</v>
      </c>
      <c r="AD118" s="43" t="e">
        <f>HLOOKUP(TBL_CalcDarwin[[#This Row],[Fecha]],#REF!,3,FALSE)</f>
        <v>#REF!</v>
      </c>
      <c r="AE118" s="43" t="e">
        <f>HLOOKUP(TBL_CalcDarwin[[#This Row],[Fecha]],#REF!,4,FALSE)</f>
        <v>#REF!</v>
      </c>
      <c r="AF118" s="43" t="e">
        <f>HLOOKUP(TBL_CalcDarwin[[#This Row],[Fecha]],#REF!,5,FALSE)</f>
        <v>#REF!</v>
      </c>
      <c r="AG118" s="43" t="e">
        <f>HLOOKUP(TBL_CalcDarwin[[#This Row],[Fecha]],#REF!,6,FALSE)</f>
        <v>#REF!</v>
      </c>
      <c r="AH118" s="43" t="e">
        <f>HLOOKUP(TBL_CalcDarwin[[#This Row],[Fecha]],#REF!,7,FALSE)</f>
        <v>#REF!</v>
      </c>
      <c r="AI118" s="44" t="e">
        <f>HLOOKUP(TBL_CalcDarwin[[#This Row],[Fecha]],#REF!,8,FALSE)</f>
        <v>#REF!</v>
      </c>
      <c r="AJ118" s="44" t="e">
        <f>HLOOKUP(TBL_CalcDarwin[[#This Row],[Fecha]],#REF!,9,FALSE)</f>
        <v>#REF!</v>
      </c>
      <c r="AK118" s="44" t="e">
        <f>HLOOKUP(TBL_CalcDarwin[[#This Row],[Fecha]],#REF!,10,FALSE)</f>
        <v>#REF!</v>
      </c>
      <c r="AL118" s="44" t="e">
        <f>HLOOKUP(TBL_CalcDarwin[[#This Row],[Fecha]],#REF!,11,FALSE)</f>
        <v>#REF!</v>
      </c>
      <c r="AM118" s="44" t="e">
        <f>HLOOKUP(TBL_CalcDarwin[[#This Row],[Fecha]],#REF!,12,FALSE)</f>
        <v>#REF!</v>
      </c>
      <c r="AN118" s="44" t="e">
        <f>HLOOKUP(TBL_CalcDarwin[[#This Row],[Fecha]],#REF!,13,FALSE)</f>
        <v>#REF!</v>
      </c>
      <c r="AO118" s="35" t="e">
        <f>TBL_CalcDarwin[[#This Row],[Lomitas - Barra A - 5.2 - Cerro]]+TBL_CalcDarwin[[#This Row],[Lomitas - Barra A - 5.2 - Medio]]+TBL_CalcDarwin[[#This Row],[Lomitas - Barra A - 5.2 - Mar]]</f>
        <v>#REF!</v>
      </c>
      <c r="AP1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8" s="35" t="e">
        <f>TBL_CalcDarwin[[#This Row],[Expansión - Barra A - 5.2 - Cerro]]+TBL_CalcDarwin[[#This Row],[Expansión - Barra A - 5.2 - Medio]]+TBL_CalcDarwin[[#This Row],[Expansión - Barra A - 5.2 - Mar]]</f>
        <v>#REF!</v>
      </c>
      <c r="AT118" s="35" t="e">
        <f>TBL_CalcDarwin[[#This Row],[Expansión - Barra B - 5.2 - Cerro]]</f>
        <v>#REF!</v>
      </c>
      <c r="AU1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8" s="29" t="e">
        <f>TBL_CalcDarwin[[#This Row],[Expansión - Barra B - 5.2 - Cerro]]*TBL_CalcDarwin[[#This Row],[AEG 5.2 MW Cerro]]</f>
        <v>#REF!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3">
      <c r="B119" s="51" t="e">
        <f t="shared" si="6"/>
        <v>#REF!</v>
      </c>
      <c r="C119" s="17" t="e">
        <f>C118+TIME(1,0,0)</f>
        <v>#REF!</v>
      </c>
      <c r="D119" s="34" t="e">
        <f>TBL_CalcDarwin[[#This Row],[Darwin PLOM
MW]]+TBL_CalcDarwin[[#This Row],[Darwin PLOME
MW]]</f>
        <v>#REF!</v>
      </c>
      <c r="E119" s="34" t="e">
        <f>TBL_CalcDarwin[[#This Row],[PLOM MW TOTAL BARRA A]]+TBL_CalcDarwin[[#This Row],[PLOM MW TOTAL BARRA B]]</f>
        <v>#REF!</v>
      </c>
      <c r="F119" s="34" t="e">
        <f>TBL_CalcDarwin[[#This Row],[PLOME MW TOTAL BARRA A]]+TBL_CalcDarwin[[#This Row],[PLOME MW TOTAL BARRA B]]</f>
        <v>#REF!</v>
      </c>
      <c r="G119" s="46" t="e">
        <f>#REF!</f>
        <v>#REF!</v>
      </c>
      <c r="H119" s="46" t="e">
        <f>#REF!</f>
        <v>#REF!</v>
      </c>
      <c r="I119" s="47" t="e">
        <f>#REF!</f>
        <v>#REF!</v>
      </c>
      <c r="J119" s="45" t="e">
        <f>CEILING(#REF!*TBL_CalcDarwin[[#This Row],[Darwin Gusts
m/s]],0.5)</f>
        <v>#REF!</v>
      </c>
      <c r="K119" s="45" t="e">
        <f>CEILING(#REF!*TBL_CalcDarwin[[#This Row],[Darwin Gusts
m/s]],0.5)</f>
        <v>#REF!</v>
      </c>
      <c r="L119" s="45" t="e">
        <f>CEILING(TBL_CalcDarwin[[#This Row],[Darwin Gusts
m/s]],0.5)</f>
        <v>#REF!</v>
      </c>
      <c r="M1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9" s="39" t="e">
        <f>INDEX(Curva_Temp[Temp],MATCH(TBL_CalcDarwin[[#This Row],[Darwin Temp.
°C]],Curva_Temp[Temp]))</f>
        <v>#REF!</v>
      </c>
      <c r="R119" s="39" t="e">
        <f>INDEX(Curva_Temp[Warranted Power Curve for 
1.194Kg/m3 air density '[kW']
SG 5.0-145 (AM+1, 5.2MW) AT 
90M],MATCH(TBL_CalcDarwin[[#This Row],[Darwin Temp.
°C]],Curva_Temp[Temp]))</f>
        <v>#REF!</v>
      </c>
      <c r="S119" s="39" t="e" cm="1">
        <f t="array" ref="S119">INDEX(Curva_Temp[Temp],MATCH(TBL_CalcDarwin[[#This Row],[Darwin Temp.
°C]],Curva_Temp[Temp])+1)</f>
        <v>#REF!</v>
      </c>
      <c r="T119" s="39" t="e" cm="1">
        <f t="array" ref="T119">INDEX(Curva_Temp[Warranted Power Curve for 
1.194Kg/m3 air density '[kW']
SG 5.0-145 (AM+1, 5.2MW) AT 
90M],MATCH(TBL_CalcDarwin[[#This Row],[Darwin Temp.
°C]],Curva_Temp[Temp])+1)</f>
        <v>#REF!</v>
      </c>
      <c r="U1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9" s="39" t="e">
        <f>INDEX(Curva_Temp[Temp],MATCH(TBL_CalcDarwin[[#This Row],[Darwin Temp.
°C]],Curva_Temp[Temp]))</f>
        <v>#REF!</v>
      </c>
      <c r="Z119" s="39" t="e">
        <f>INDEX(Curva_Temp[Warranted Power Curve for 
1.194Kg/m3 air density '[kW']
SG 5.0-145 (AM 0, 5.0MW) AT 
90M],MATCH(TBL_CalcDarwin[[#This Row],[Darwin Temp.
°C]],Curva_Temp[Temp]))</f>
        <v>#REF!</v>
      </c>
      <c r="AA119" s="39" t="e" cm="1">
        <f t="array" ref="AA119">INDEX(Curva_Temp[Temp],MATCH(TBL_CalcDarwin[[#This Row],[Darwin Temp.
°C]],Curva_Temp[Temp])+1)</f>
        <v>#REF!</v>
      </c>
      <c r="AB119" s="39" t="e" cm="1">
        <f t="array" ref="AB119">INDEX(Curva_Temp[Warranted Power Curve for 
1.194Kg/m3 air density '[kW']
SG 5.0-145 (AM 0, 5.0MW) AT 
90M],MATCH(TBL_CalcDarwin[[#This Row],[Darwin Temp.
°C]],Curva_Temp[Temp])+1)</f>
        <v>#REF!</v>
      </c>
      <c r="AC119" s="43" t="e">
        <f>HLOOKUP(TBL_CalcDarwin[[#This Row],[Fecha]],#REF!,2,FALSE)</f>
        <v>#REF!</v>
      </c>
      <c r="AD119" s="43" t="e">
        <f>HLOOKUP(TBL_CalcDarwin[[#This Row],[Fecha]],#REF!,3,FALSE)</f>
        <v>#REF!</v>
      </c>
      <c r="AE119" s="43" t="e">
        <f>HLOOKUP(TBL_CalcDarwin[[#This Row],[Fecha]],#REF!,4,FALSE)</f>
        <v>#REF!</v>
      </c>
      <c r="AF119" s="43" t="e">
        <f>HLOOKUP(TBL_CalcDarwin[[#This Row],[Fecha]],#REF!,5,FALSE)</f>
        <v>#REF!</v>
      </c>
      <c r="AG119" s="43" t="e">
        <f>HLOOKUP(TBL_CalcDarwin[[#This Row],[Fecha]],#REF!,6,FALSE)</f>
        <v>#REF!</v>
      </c>
      <c r="AH119" s="43" t="e">
        <f>HLOOKUP(TBL_CalcDarwin[[#This Row],[Fecha]],#REF!,7,FALSE)</f>
        <v>#REF!</v>
      </c>
      <c r="AI119" s="44" t="e">
        <f>HLOOKUP(TBL_CalcDarwin[[#This Row],[Fecha]],#REF!,8,FALSE)</f>
        <v>#REF!</v>
      </c>
      <c r="AJ119" s="44" t="e">
        <f>HLOOKUP(TBL_CalcDarwin[[#This Row],[Fecha]],#REF!,9,FALSE)</f>
        <v>#REF!</v>
      </c>
      <c r="AK119" s="44" t="e">
        <f>HLOOKUP(TBL_CalcDarwin[[#This Row],[Fecha]],#REF!,10,FALSE)</f>
        <v>#REF!</v>
      </c>
      <c r="AL119" s="44" t="e">
        <f>HLOOKUP(TBL_CalcDarwin[[#This Row],[Fecha]],#REF!,11,FALSE)</f>
        <v>#REF!</v>
      </c>
      <c r="AM119" s="44" t="e">
        <f>HLOOKUP(TBL_CalcDarwin[[#This Row],[Fecha]],#REF!,12,FALSE)</f>
        <v>#REF!</v>
      </c>
      <c r="AN119" s="44" t="e">
        <f>HLOOKUP(TBL_CalcDarwin[[#This Row],[Fecha]],#REF!,13,FALSE)</f>
        <v>#REF!</v>
      </c>
      <c r="AO119" s="35" t="e">
        <f>TBL_CalcDarwin[[#This Row],[Lomitas - Barra A - 5.2 - Cerro]]+TBL_CalcDarwin[[#This Row],[Lomitas - Barra A - 5.2 - Medio]]+TBL_CalcDarwin[[#This Row],[Lomitas - Barra A - 5.2 - Mar]]</f>
        <v>#REF!</v>
      </c>
      <c r="AP1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9" s="35" t="e">
        <f>TBL_CalcDarwin[[#This Row],[Expansión - Barra A - 5.2 - Cerro]]+TBL_CalcDarwin[[#This Row],[Expansión - Barra A - 5.2 - Medio]]+TBL_CalcDarwin[[#This Row],[Expansión - Barra A - 5.2 - Mar]]</f>
        <v>#REF!</v>
      </c>
      <c r="AT119" s="35" t="e">
        <f>TBL_CalcDarwin[[#This Row],[Expansión - Barra B - 5.2 - Cerro]]</f>
        <v>#REF!</v>
      </c>
      <c r="AU1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9" s="29" t="e">
        <f>TBL_CalcDarwin[[#This Row],[Expansión - Barra B - 5.2 - Cerro]]*TBL_CalcDarwin[[#This Row],[AEG 5.2 MW Cerro]]</f>
        <v>#REF!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3">
      <c r="B120" s="51" t="e">
        <f t="shared" si="6"/>
        <v>#REF!</v>
      </c>
      <c r="C120" s="17" t="e">
        <f t="shared" ref="C120:C124" si="11">C119+TIME(1,0,0)</f>
        <v>#REF!</v>
      </c>
      <c r="D120" s="34" t="e">
        <f>TBL_CalcDarwin[[#This Row],[Darwin PLOM
MW]]+TBL_CalcDarwin[[#This Row],[Darwin PLOME
MW]]</f>
        <v>#REF!</v>
      </c>
      <c r="E120" s="34" t="e">
        <f>TBL_CalcDarwin[[#This Row],[PLOM MW TOTAL BARRA A]]+TBL_CalcDarwin[[#This Row],[PLOM MW TOTAL BARRA B]]</f>
        <v>#REF!</v>
      </c>
      <c r="F120" s="34" t="e">
        <f>TBL_CalcDarwin[[#This Row],[PLOME MW TOTAL BARRA A]]+TBL_CalcDarwin[[#This Row],[PLOME MW TOTAL BARRA B]]</f>
        <v>#REF!</v>
      </c>
      <c r="G120" s="46" t="e">
        <f>#REF!</f>
        <v>#REF!</v>
      </c>
      <c r="H120" s="46" t="e">
        <f>#REF!</f>
        <v>#REF!</v>
      </c>
      <c r="I120" s="47" t="e">
        <f>#REF!</f>
        <v>#REF!</v>
      </c>
      <c r="J120" s="45" t="e">
        <f>CEILING(#REF!*TBL_CalcDarwin[[#This Row],[Darwin Gusts
m/s]],0.5)</f>
        <v>#REF!</v>
      </c>
      <c r="K120" s="45" t="e">
        <f>CEILING(#REF!*TBL_CalcDarwin[[#This Row],[Darwin Gusts
m/s]],0.5)</f>
        <v>#REF!</v>
      </c>
      <c r="L120" s="45" t="e">
        <f>CEILING(TBL_CalcDarwin[[#This Row],[Darwin Gusts
m/s]],0.5)</f>
        <v>#REF!</v>
      </c>
      <c r="M1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0" s="39" t="e">
        <f>INDEX(Curva_Temp[Temp],MATCH(TBL_CalcDarwin[[#This Row],[Darwin Temp.
°C]],Curva_Temp[Temp]))</f>
        <v>#REF!</v>
      </c>
      <c r="R120" s="39" t="e">
        <f>INDEX(Curva_Temp[Warranted Power Curve for 
1.194Kg/m3 air density '[kW']
SG 5.0-145 (AM+1, 5.2MW) AT 
90M],MATCH(TBL_CalcDarwin[[#This Row],[Darwin Temp.
°C]],Curva_Temp[Temp]))</f>
        <v>#REF!</v>
      </c>
      <c r="S120" s="39" t="e" cm="1">
        <f t="array" ref="S120">INDEX(Curva_Temp[Temp],MATCH(TBL_CalcDarwin[[#This Row],[Darwin Temp.
°C]],Curva_Temp[Temp])+1)</f>
        <v>#REF!</v>
      </c>
      <c r="T120" s="39" t="e" cm="1">
        <f t="array" ref="T120">INDEX(Curva_Temp[Warranted Power Curve for 
1.194Kg/m3 air density '[kW']
SG 5.0-145 (AM+1, 5.2MW) AT 
90M],MATCH(TBL_CalcDarwin[[#This Row],[Darwin Temp.
°C]],Curva_Temp[Temp])+1)</f>
        <v>#REF!</v>
      </c>
      <c r="U1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0" s="39" t="e">
        <f>INDEX(Curva_Temp[Temp],MATCH(TBL_CalcDarwin[[#This Row],[Darwin Temp.
°C]],Curva_Temp[Temp]))</f>
        <v>#REF!</v>
      </c>
      <c r="Z120" s="39" t="e">
        <f>INDEX(Curva_Temp[Warranted Power Curve for 
1.194Kg/m3 air density '[kW']
SG 5.0-145 (AM 0, 5.0MW) AT 
90M],MATCH(TBL_CalcDarwin[[#This Row],[Darwin Temp.
°C]],Curva_Temp[Temp]))</f>
        <v>#REF!</v>
      </c>
      <c r="AA120" s="39" t="e" cm="1">
        <f t="array" ref="AA120">INDEX(Curva_Temp[Temp],MATCH(TBL_CalcDarwin[[#This Row],[Darwin Temp.
°C]],Curva_Temp[Temp])+1)</f>
        <v>#REF!</v>
      </c>
      <c r="AB120" s="39" t="e" cm="1">
        <f t="array" ref="AB120">INDEX(Curva_Temp[Warranted Power Curve for 
1.194Kg/m3 air density '[kW']
SG 5.0-145 (AM 0, 5.0MW) AT 
90M],MATCH(TBL_CalcDarwin[[#This Row],[Darwin Temp.
°C]],Curva_Temp[Temp])+1)</f>
        <v>#REF!</v>
      </c>
      <c r="AC120" s="43" t="e">
        <f>HLOOKUP(TBL_CalcDarwin[[#This Row],[Fecha]],#REF!,2,FALSE)</f>
        <v>#REF!</v>
      </c>
      <c r="AD120" s="43" t="e">
        <f>HLOOKUP(TBL_CalcDarwin[[#This Row],[Fecha]],#REF!,3,FALSE)</f>
        <v>#REF!</v>
      </c>
      <c r="AE120" s="43" t="e">
        <f>HLOOKUP(TBL_CalcDarwin[[#This Row],[Fecha]],#REF!,4,FALSE)</f>
        <v>#REF!</v>
      </c>
      <c r="AF120" s="43" t="e">
        <f>HLOOKUP(TBL_CalcDarwin[[#This Row],[Fecha]],#REF!,5,FALSE)</f>
        <v>#REF!</v>
      </c>
      <c r="AG120" s="43" t="e">
        <f>HLOOKUP(TBL_CalcDarwin[[#This Row],[Fecha]],#REF!,6,FALSE)</f>
        <v>#REF!</v>
      </c>
      <c r="AH120" s="43" t="e">
        <f>HLOOKUP(TBL_CalcDarwin[[#This Row],[Fecha]],#REF!,7,FALSE)</f>
        <v>#REF!</v>
      </c>
      <c r="AI120" s="44" t="e">
        <f>HLOOKUP(TBL_CalcDarwin[[#This Row],[Fecha]],#REF!,8,FALSE)</f>
        <v>#REF!</v>
      </c>
      <c r="AJ120" s="44" t="e">
        <f>HLOOKUP(TBL_CalcDarwin[[#This Row],[Fecha]],#REF!,9,FALSE)</f>
        <v>#REF!</v>
      </c>
      <c r="AK120" s="44" t="e">
        <f>HLOOKUP(TBL_CalcDarwin[[#This Row],[Fecha]],#REF!,10,FALSE)</f>
        <v>#REF!</v>
      </c>
      <c r="AL120" s="44" t="e">
        <f>HLOOKUP(TBL_CalcDarwin[[#This Row],[Fecha]],#REF!,11,FALSE)</f>
        <v>#REF!</v>
      </c>
      <c r="AM120" s="44" t="e">
        <f>HLOOKUP(TBL_CalcDarwin[[#This Row],[Fecha]],#REF!,12,FALSE)</f>
        <v>#REF!</v>
      </c>
      <c r="AN120" s="44" t="e">
        <f>HLOOKUP(TBL_CalcDarwin[[#This Row],[Fecha]],#REF!,13,FALSE)</f>
        <v>#REF!</v>
      </c>
      <c r="AO120" s="35" t="e">
        <f>TBL_CalcDarwin[[#This Row],[Lomitas - Barra A - 5.2 - Cerro]]+TBL_CalcDarwin[[#This Row],[Lomitas - Barra A - 5.2 - Medio]]+TBL_CalcDarwin[[#This Row],[Lomitas - Barra A - 5.2 - Mar]]</f>
        <v>#REF!</v>
      </c>
      <c r="AP1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0" s="35" t="e">
        <f>TBL_CalcDarwin[[#This Row],[Expansión - Barra A - 5.2 - Cerro]]+TBL_CalcDarwin[[#This Row],[Expansión - Barra A - 5.2 - Medio]]+TBL_CalcDarwin[[#This Row],[Expansión - Barra A - 5.2 - Mar]]</f>
        <v>#REF!</v>
      </c>
      <c r="AT120" s="35" t="e">
        <f>TBL_CalcDarwin[[#This Row],[Expansión - Barra B - 5.2 - Cerro]]</f>
        <v>#REF!</v>
      </c>
      <c r="AU1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0" s="29" t="e">
        <f>TBL_CalcDarwin[[#This Row],[Expansión - Barra B - 5.2 - Cerro]]*TBL_CalcDarwin[[#This Row],[AEG 5.2 MW Cerro]]</f>
        <v>#REF!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3">
      <c r="B121" s="51" t="e">
        <f t="shared" si="6"/>
        <v>#REF!</v>
      </c>
      <c r="C121" s="17" t="e">
        <f t="shared" si="11"/>
        <v>#REF!</v>
      </c>
      <c r="D121" s="34" t="e">
        <f>TBL_CalcDarwin[[#This Row],[Darwin PLOM
MW]]+TBL_CalcDarwin[[#This Row],[Darwin PLOME
MW]]</f>
        <v>#REF!</v>
      </c>
      <c r="E121" s="34" t="e">
        <f>TBL_CalcDarwin[[#This Row],[PLOM MW TOTAL BARRA A]]+TBL_CalcDarwin[[#This Row],[PLOM MW TOTAL BARRA B]]</f>
        <v>#REF!</v>
      </c>
      <c r="F121" s="34" t="e">
        <f>TBL_CalcDarwin[[#This Row],[PLOME MW TOTAL BARRA A]]+TBL_CalcDarwin[[#This Row],[PLOME MW TOTAL BARRA B]]</f>
        <v>#REF!</v>
      </c>
      <c r="G121" s="46" t="e">
        <f>#REF!</f>
        <v>#REF!</v>
      </c>
      <c r="H121" s="46" t="e">
        <f>#REF!</f>
        <v>#REF!</v>
      </c>
      <c r="I121" s="47" t="e">
        <f>#REF!</f>
        <v>#REF!</v>
      </c>
      <c r="J121" s="45" t="e">
        <f>CEILING(#REF!*TBL_CalcDarwin[[#This Row],[Darwin Gusts
m/s]],0.5)</f>
        <v>#REF!</v>
      </c>
      <c r="K121" s="45" t="e">
        <f>CEILING(#REF!*TBL_CalcDarwin[[#This Row],[Darwin Gusts
m/s]],0.5)</f>
        <v>#REF!</v>
      </c>
      <c r="L121" s="45" t="e">
        <f>CEILING(TBL_CalcDarwin[[#This Row],[Darwin Gusts
m/s]],0.5)</f>
        <v>#REF!</v>
      </c>
      <c r="M1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1" s="39" t="e">
        <f>INDEX(Curva_Temp[Temp],MATCH(TBL_CalcDarwin[[#This Row],[Darwin Temp.
°C]],Curva_Temp[Temp]))</f>
        <v>#REF!</v>
      </c>
      <c r="R121" s="39" t="e">
        <f>INDEX(Curva_Temp[Warranted Power Curve for 
1.194Kg/m3 air density '[kW']
SG 5.0-145 (AM+1, 5.2MW) AT 
90M],MATCH(TBL_CalcDarwin[[#This Row],[Darwin Temp.
°C]],Curva_Temp[Temp]))</f>
        <v>#REF!</v>
      </c>
      <c r="S121" s="39" t="e" cm="1">
        <f t="array" ref="S121">INDEX(Curva_Temp[Temp],MATCH(TBL_CalcDarwin[[#This Row],[Darwin Temp.
°C]],Curva_Temp[Temp])+1)</f>
        <v>#REF!</v>
      </c>
      <c r="T121" s="39" t="e" cm="1">
        <f t="array" ref="T121">INDEX(Curva_Temp[Warranted Power Curve for 
1.194Kg/m3 air density '[kW']
SG 5.0-145 (AM+1, 5.2MW) AT 
90M],MATCH(TBL_CalcDarwin[[#This Row],[Darwin Temp.
°C]],Curva_Temp[Temp])+1)</f>
        <v>#REF!</v>
      </c>
      <c r="U1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1" s="39" t="e">
        <f>INDEX(Curva_Temp[Temp],MATCH(TBL_CalcDarwin[[#This Row],[Darwin Temp.
°C]],Curva_Temp[Temp]))</f>
        <v>#REF!</v>
      </c>
      <c r="Z121" s="39" t="e">
        <f>INDEX(Curva_Temp[Warranted Power Curve for 
1.194Kg/m3 air density '[kW']
SG 5.0-145 (AM 0, 5.0MW) AT 
90M],MATCH(TBL_CalcDarwin[[#This Row],[Darwin Temp.
°C]],Curva_Temp[Temp]))</f>
        <v>#REF!</v>
      </c>
      <c r="AA121" s="39" t="e" cm="1">
        <f t="array" ref="AA121">INDEX(Curva_Temp[Temp],MATCH(TBL_CalcDarwin[[#This Row],[Darwin Temp.
°C]],Curva_Temp[Temp])+1)</f>
        <v>#REF!</v>
      </c>
      <c r="AB121" s="39" t="e" cm="1">
        <f t="array" ref="AB121">INDEX(Curva_Temp[Warranted Power Curve for 
1.194Kg/m3 air density '[kW']
SG 5.0-145 (AM 0, 5.0MW) AT 
90M],MATCH(TBL_CalcDarwin[[#This Row],[Darwin Temp.
°C]],Curva_Temp[Temp])+1)</f>
        <v>#REF!</v>
      </c>
      <c r="AC121" s="43" t="e">
        <f>HLOOKUP(TBL_CalcDarwin[[#This Row],[Fecha]],#REF!,2,FALSE)</f>
        <v>#REF!</v>
      </c>
      <c r="AD121" s="43" t="e">
        <f>HLOOKUP(TBL_CalcDarwin[[#This Row],[Fecha]],#REF!,3,FALSE)</f>
        <v>#REF!</v>
      </c>
      <c r="AE121" s="43" t="e">
        <f>HLOOKUP(TBL_CalcDarwin[[#This Row],[Fecha]],#REF!,4,FALSE)</f>
        <v>#REF!</v>
      </c>
      <c r="AF121" s="43" t="e">
        <f>HLOOKUP(TBL_CalcDarwin[[#This Row],[Fecha]],#REF!,5,FALSE)</f>
        <v>#REF!</v>
      </c>
      <c r="AG121" s="43" t="e">
        <f>HLOOKUP(TBL_CalcDarwin[[#This Row],[Fecha]],#REF!,6,FALSE)</f>
        <v>#REF!</v>
      </c>
      <c r="AH121" s="43" t="e">
        <f>HLOOKUP(TBL_CalcDarwin[[#This Row],[Fecha]],#REF!,7,FALSE)</f>
        <v>#REF!</v>
      </c>
      <c r="AI121" s="44" t="e">
        <f>HLOOKUP(TBL_CalcDarwin[[#This Row],[Fecha]],#REF!,8,FALSE)</f>
        <v>#REF!</v>
      </c>
      <c r="AJ121" s="44" t="e">
        <f>HLOOKUP(TBL_CalcDarwin[[#This Row],[Fecha]],#REF!,9,FALSE)</f>
        <v>#REF!</v>
      </c>
      <c r="AK121" s="44" t="e">
        <f>HLOOKUP(TBL_CalcDarwin[[#This Row],[Fecha]],#REF!,10,FALSE)</f>
        <v>#REF!</v>
      </c>
      <c r="AL121" s="44" t="e">
        <f>HLOOKUP(TBL_CalcDarwin[[#This Row],[Fecha]],#REF!,11,FALSE)</f>
        <v>#REF!</v>
      </c>
      <c r="AM121" s="44" t="e">
        <f>HLOOKUP(TBL_CalcDarwin[[#This Row],[Fecha]],#REF!,12,FALSE)</f>
        <v>#REF!</v>
      </c>
      <c r="AN121" s="44" t="e">
        <f>HLOOKUP(TBL_CalcDarwin[[#This Row],[Fecha]],#REF!,13,FALSE)</f>
        <v>#REF!</v>
      </c>
      <c r="AO121" s="35" t="e">
        <f>TBL_CalcDarwin[[#This Row],[Lomitas - Barra A - 5.2 - Cerro]]+TBL_CalcDarwin[[#This Row],[Lomitas - Barra A - 5.2 - Medio]]+TBL_CalcDarwin[[#This Row],[Lomitas - Barra A - 5.2 - Mar]]</f>
        <v>#REF!</v>
      </c>
      <c r="AP1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1" s="35" t="e">
        <f>TBL_CalcDarwin[[#This Row],[Expansión - Barra A - 5.2 - Cerro]]+TBL_CalcDarwin[[#This Row],[Expansión - Barra A - 5.2 - Medio]]+TBL_CalcDarwin[[#This Row],[Expansión - Barra A - 5.2 - Mar]]</f>
        <v>#REF!</v>
      </c>
      <c r="AT121" s="35" t="e">
        <f>TBL_CalcDarwin[[#This Row],[Expansión - Barra B - 5.2 - Cerro]]</f>
        <v>#REF!</v>
      </c>
      <c r="AU1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1" s="29" t="e">
        <f>TBL_CalcDarwin[[#This Row],[Expansión - Barra B - 5.2 - Cerro]]*TBL_CalcDarwin[[#This Row],[AEG 5.2 MW Cerro]]</f>
        <v>#REF!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3">
      <c r="B122" s="51" t="e">
        <f t="shared" si="6"/>
        <v>#REF!</v>
      </c>
      <c r="C122" s="17" t="e">
        <f t="shared" si="11"/>
        <v>#REF!</v>
      </c>
      <c r="D122" s="34" t="e">
        <f>TBL_CalcDarwin[[#This Row],[Darwin PLOM
MW]]+TBL_CalcDarwin[[#This Row],[Darwin PLOME
MW]]</f>
        <v>#REF!</v>
      </c>
      <c r="E122" s="34" t="e">
        <f>TBL_CalcDarwin[[#This Row],[PLOM MW TOTAL BARRA A]]+TBL_CalcDarwin[[#This Row],[PLOM MW TOTAL BARRA B]]</f>
        <v>#REF!</v>
      </c>
      <c r="F122" s="34" t="e">
        <f>TBL_CalcDarwin[[#This Row],[PLOME MW TOTAL BARRA A]]+TBL_CalcDarwin[[#This Row],[PLOME MW TOTAL BARRA B]]</f>
        <v>#REF!</v>
      </c>
      <c r="G122" s="46" t="e">
        <f>#REF!</f>
        <v>#REF!</v>
      </c>
      <c r="H122" s="46" t="e">
        <f>#REF!</f>
        <v>#REF!</v>
      </c>
      <c r="I122" s="47" t="e">
        <f>#REF!</f>
        <v>#REF!</v>
      </c>
      <c r="J122" s="45" t="e">
        <f>CEILING(#REF!*TBL_CalcDarwin[[#This Row],[Darwin Gusts
m/s]],0.5)</f>
        <v>#REF!</v>
      </c>
      <c r="K122" s="45" t="e">
        <f>CEILING(#REF!*TBL_CalcDarwin[[#This Row],[Darwin Gusts
m/s]],0.5)</f>
        <v>#REF!</v>
      </c>
      <c r="L122" s="45" t="e">
        <f>CEILING(TBL_CalcDarwin[[#This Row],[Darwin Gusts
m/s]],0.5)</f>
        <v>#REF!</v>
      </c>
      <c r="M1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2" s="39" t="e">
        <f>INDEX(Curva_Temp[Temp],MATCH(TBL_CalcDarwin[[#This Row],[Darwin Temp.
°C]],Curva_Temp[Temp]))</f>
        <v>#REF!</v>
      </c>
      <c r="R122" s="39" t="e">
        <f>INDEX(Curva_Temp[Warranted Power Curve for 
1.194Kg/m3 air density '[kW']
SG 5.0-145 (AM+1, 5.2MW) AT 
90M],MATCH(TBL_CalcDarwin[[#This Row],[Darwin Temp.
°C]],Curva_Temp[Temp]))</f>
        <v>#REF!</v>
      </c>
      <c r="S122" s="39" t="e" cm="1">
        <f t="array" ref="S122">INDEX(Curva_Temp[Temp],MATCH(TBL_CalcDarwin[[#This Row],[Darwin Temp.
°C]],Curva_Temp[Temp])+1)</f>
        <v>#REF!</v>
      </c>
      <c r="T122" s="39" t="e" cm="1">
        <f t="array" ref="T122">INDEX(Curva_Temp[Warranted Power Curve for 
1.194Kg/m3 air density '[kW']
SG 5.0-145 (AM+1, 5.2MW) AT 
90M],MATCH(TBL_CalcDarwin[[#This Row],[Darwin Temp.
°C]],Curva_Temp[Temp])+1)</f>
        <v>#REF!</v>
      </c>
      <c r="U1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2" s="39" t="e">
        <f>INDEX(Curva_Temp[Temp],MATCH(TBL_CalcDarwin[[#This Row],[Darwin Temp.
°C]],Curva_Temp[Temp]))</f>
        <v>#REF!</v>
      </c>
      <c r="Z122" s="39" t="e">
        <f>INDEX(Curva_Temp[Warranted Power Curve for 
1.194Kg/m3 air density '[kW']
SG 5.0-145 (AM 0, 5.0MW) AT 
90M],MATCH(TBL_CalcDarwin[[#This Row],[Darwin Temp.
°C]],Curva_Temp[Temp]))</f>
        <v>#REF!</v>
      </c>
      <c r="AA122" s="39" t="e" cm="1">
        <f t="array" ref="AA122">INDEX(Curva_Temp[Temp],MATCH(TBL_CalcDarwin[[#This Row],[Darwin Temp.
°C]],Curva_Temp[Temp])+1)</f>
        <v>#REF!</v>
      </c>
      <c r="AB122" s="39" t="e" cm="1">
        <f t="array" ref="AB122">INDEX(Curva_Temp[Warranted Power Curve for 
1.194Kg/m3 air density '[kW']
SG 5.0-145 (AM 0, 5.0MW) AT 
90M],MATCH(TBL_CalcDarwin[[#This Row],[Darwin Temp.
°C]],Curva_Temp[Temp])+1)</f>
        <v>#REF!</v>
      </c>
      <c r="AC122" s="43" t="e">
        <f>HLOOKUP(TBL_CalcDarwin[[#This Row],[Fecha]],#REF!,2,FALSE)</f>
        <v>#REF!</v>
      </c>
      <c r="AD122" s="43" t="e">
        <f>HLOOKUP(TBL_CalcDarwin[[#This Row],[Fecha]],#REF!,3,FALSE)</f>
        <v>#REF!</v>
      </c>
      <c r="AE122" s="43" t="e">
        <f>HLOOKUP(TBL_CalcDarwin[[#This Row],[Fecha]],#REF!,4,FALSE)</f>
        <v>#REF!</v>
      </c>
      <c r="AF122" s="43" t="e">
        <f>HLOOKUP(TBL_CalcDarwin[[#This Row],[Fecha]],#REF!,5,FALSE)</f>
        <v>#REF!</v>
      </c>
      <c r="AG122" s="43" t="e">
        <f>HLOOKUP(TBL_CalcDarwin[[#This Row],[Fecha]],#REF!,6,FALSE)</f>
        <v>#REF!</v>
      </c>
      <c r="AH122" s="43" t="e">
        <f>HLOOKUP(TBL_CalcDarwin[[#This Row],[Fecha]],#REF!,7,FALSE)</f>
        <v>#REF!</v>
      </c>
      <c r="AI122" s="44" t="e">
        <f>HLOOKUP(TBL_CalcDarwin[[#This Row],[Fecha]],#REF!,8,FALSE)</f>
        <v>#REF!</v>
      </c>
      <c r="AJ122" s="44" t="e">
        <f>HLOOKUP(TBL_CalcDarwin[[#This Row],[Fecha]],#REF!,9,FALSE)</f>
        <v>#REF!</v>
      </c>
      <c r="AK122" s="44" t="e">
        <f>HLOOKUP(TBL_CalcDarwin[[#This Row],[Fecha]],#REF!,10,FALSE)</f>
        <v>#REF!</v>
      </c>
      <c r="AL122" s="44" t="e">
        <f>HLOOKUP(TBL_CalcDarwin[[#This Row],[Fecha]],#REF!,11,FALSE)</f>
        <v>#REF!</v>
      </c>
      <c r="AM122" s="44" t="e">
        <f>HLOOKUP(TBL_CalcDarwin[[#This Row],[Fecha]],#REF!,12,FALSE)</f>
        <v>#REF!</v>
      </c>
      <c r="AN122" s="44" t="e">
        <f>HLOOKUP(TBL_CalcDarwin[[#This Row],[Fecha]],#REF!,13,FALSE)</f>
        <v>#REF!</v>
      </c>
      <c r="AO122" s="35" t="e">
        <f>TBL_CalcDarwin[[#This Row],[Lomitas - Barra A - 5.2 - Cerro]]+TBL_CalcDarwin[[#This Row],[Lomitas - Barra A - 5.2 - Medio]]+TBL_CalcDarwin[[#This Row],[Lomitas - Barra A - 5.2 - Mar]]</f>
        <v>#REF!</v>
      </c>
      <c r="AP1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2" s="35" t="e">
        <f>TBL_CalcDarwin[[#This Row],[Expansión - Barra A - 5.2 - Cerro]]+TBL_CalcDarwin[[#This Row],[Expansión - Barra A - 5.2 - Medio]]+TBL_CalcDarwin[[#This Row],[Expansión - Barra A - 5.2 - Mar]]</f>
        <v>#REF!</v>
      </c>
      <c r="AT122" s="35" t="e">
        <f>TBL_CalcDarwin[[#This Row],[Expansión - Barra B - 5.2 - Cerro]]</f>
        <v>#REF!</v>
      </c>
      <c r="AU1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2" s="29" t="e">
        <f>TBL_CalcDarwin[[#This Row],[Expansión - Barra B - 5.2 - Cerro]]*TBL_CalcDarwin[[#This Row],[AEG 5.2 MW Cerro]]</f>
        <v>#REF!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3">
      <c r="B123" s="51" t="e">
        <f t="shared" si="6"/>
        <v>#REF!</v>
      </c>
      <c r="C123" s="17" t="e">
        <f t="shared" si="11"/>
        <v>#REF!</v>
      </c>
      <c r="D123" s="34" t="e">
        <f>TBL_CalcDarwin[[#This Row],[Darwin PLOM
MW]]+TBL_CalcDarwin[[#This Row],[Darwin PLOME
MW]]</f>
        <v>#REF!</v>
      </c>
      <c r="E123" s="34" t="e">
        <f>TBL_CalcDarwin[[#This Row],[PLOM MW TOTAL BARRA A]]+TBL_CalcDarwin[[#This Row],[PLOM MW TOTAL BARRA B]]</f>
        <v>#REF!</v>
      </c>
      <c r="F123" s="34" t="e">
        <f>TBL_CalcDarwin[[#This Row],[PLOME MW TOTAL BARRA A]]+TBL_CalcDarwin[[#This Row],[PLOME MW TOTAL BARRA B]]</f>
        <v>#REF!</v>
      </c>
      <c r="G123" s="46" t="e">
        <f>#REF!</f>
        <v>#REF!</v>
      </c>
      <c r="H123" s="46" t="e">
        <f>#REF!</f>
        <v>#REF!</v>
      </c>
      <c r="I123" s="47" t="e">
        <f>#REF!</f>
        <v>#REF!</v>
      </c>
      <c r="J123" s="45" t="e">
        <f>CEILING(#REF!*TBL_CalcDarwin[[#This Row],[Darwin Gusts
m/s]],0.5)</f>
        <v>#REF!</v>
      </c>
      <c r="K123" s="45" t="e">
        <f>CEILING(#REF!*TBL_CalcDarwin[[#This Row],[Darwin Gusts
m/s]],0.5)</f>
        <v>#REF!</v>
      </c>
      <c r="L123" s="45" t="e">
        <f>CEILING(TBL_CalcDarwin[[#This Row],[Darwin Gusts
m/s]],0.5)</f>
        <v>#REF!</v>
      </c>
      <c r="M1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3" s="39" t="e">
        <f>INDEX(Curva_Temp[Temp],MATCH(TBL_CalcDarwin[[#This Row],[Darwin Temp.
°C]],Curva_Temp[Temp]))</f>
        <v>#REF!</v>
      </c>
      <c r="R123" s="39" t="e">
        <f>INDEX(Curva_Temp[Warranted Power Curve for 
1.194Kg/m3 air density '[kW']
SG 5.0-145 (AM+1, 5.2MW) AT 
90M],MATCH(TBL_CalcDarwin[[#This Row],[Darwin Temp.
°C]],Curva_Temp[Temp]))</f>
        <v>#REF!</v>
      </c>
      <c r="S123" s="39" t="e" cm="1">
        <f t="array" ref="S123">INDEX(Curva_Temp[Temp],MATCH(TBL_CalcDarwin[[#This Row],[Darwin Temp.
°C]],Curva_Temp[Temp])+1)</f>
        <v>#REF!</v>
      </c>
      <c r="T123" s="39" t="e" cm="1">
        <f t="array" ref="T123">INDEX(Curva_Temp[Warranted Power Curve for 
1.194Kg/m3 air density '[kW']
SG 5.0-145 (AM+1, 5.2MW) AT 
90M],MATCH(TBL_CalcDarwin[[#This Row],[Darwin Temp.
°C]],Curva_Temp[Temp])+1)</f>
        <v>#REF!</v>
      </c>
      <c r="U1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3" s="39" t="e">
        <f>INDEX(Curva_Temp[Temp],MATCH(TBL_CalcDarwin[[#This Row],[Darwin Temp.
°C]],Curva_Temp[Temp]))</f>
        <v>#REF!</v>
      </c>
      <c r="Z123" s="39" t="e">
        <f>INDEX(Curva_Temp[Warranted Power Curve for 
1.194Kg/m3 air density '[kW']
SG 5.0-145 (AM 0, 5.0MW) AT 
90M],MATCH(TBL_CalcDarwin[[#This Row],[Darwin Temp.
°C]],Curva_Temp[Temp]))</f>
        <v>#REF!</v>
      </c>
      <c r="AA123" s="39" t="e" cm="1">
        <f t="array" ref="AA123">INDEX(Curva_Temp[Temp],MATCH(TBL_CalcDarwin[[#This Row],[Darwin Temp.
°C]],Curva_Temp[Temp])+1)</f>
        <v>#REF!</v>
      </c>
      <c r="AB123" s="39" t="e" cm="1">
        <f t="array" ref="AB123">INDEX(Curva_Temp[Warranted Power Curve for 
1.194Kg/m3 air density '[kW']
SG 5.0-145 (AM 0, 5.0MW) AT 
90M],MATCH(TBL_CalcDarwin[[#This Row],[Darwin Temp.
°C]],Curva_Temp[Temp])+1)</f>
        <v>#REF!</v>
      </c>
      <c r="AC123" s="43" t="e">
        <f>HLOOKUP(TBL_CalcDarwin[[#This Row],[Fecha]],#REF!,2,FALSE)</f>
        <v>#REF!</v>
      </c>
      <c r="AD123" s="43" t="e">
        <f>HLOOKUP(TBL_CalcDarwin[[#This Row],[Fecha]],#REF!,3,FALSE)</f>
        <v>#REF!</v>
      </c>
      <c r="AE123" s="43" t="e">
        <f>HLOOKUP(TBL_CalcDarwin[[#This Row],[Fecha]],#REF!,4,FALSE)</f>
        <v>#REF!</v>
      </c>
      <c r="AF123" s="43" t="e">
        <f>HLOOKUP(TBL_CalcDarwin[[#This Row],[Fecha]],#REF!,5,FALSE)</f>
        <v>#REF!</v>
      </c>
      <c r="AG123" s="43" t="e">
        <f>HLOOKUP(TBL_CalcDarwin[[#This Row],[Fecha]],#REF!,6,FALSE)</f>
        <v>#REF!</v>
      </c>
      <c r="AH123" s="43" t="e">
        <f>HLOOKUP(TBL_CalcDarwin[[#This Row],[Fecha]],#REF!,7,FALSE)</f>
        <v>#REF!</v>
      </c>
      <c r="AI123" s="44" t="e">
        <f>HLOOKUP(TBL_CalcDarwin[[#This Row],[Fecha]],#REF!,8,FALSE)</f>
        <v>#REF!</v>
      </c>
      <c r="AJ123" s="44" t="e">
        <f>HLOOKUP(TBL_CalcDarwin[[#This Row],[Fecha]],#REF!,9,FALSE)</f>
        <v>#REF!</v>
      </c>
      <c r="AK123" s="44" t="e">
        <f>HLOOKUP(TBL_CalcDarwin[[#This Row],[Fecha]],#REF!,10,FALSE)</f>
        <v>#REF!</v>
      </c>
      <c r="AL123" s="44" t="e">
        <f>HLOOKUP(TBL_CalcDarwin[[#This Row],[Fecha]],#REF!,11,FALSE)</f>
        <v>#REF!</v>
      </c>
      <c r="AM123" s="44" t="e">
        <f>HLOOKUP(TBL_CalcDarwin[[#This Row],[Fecha]],#REF!,12,FALSE)</f>
        <v>#REF!</v>
      </c>
      <c r="AN123" s="44" t="e">
        <f>HLOOKUP(TBL_CalcDarwin[[#This Row],[Fecha]],#REF!,13,FALSE)</f>
        <v>#REF!</v>
      </c>
      <c r="AO123" s="35" t="e">
        <f>TBL_CalcDarwin[[#This Row],[Lomitas - Barra A - 5.2 - Cerro]]+TBL_CalcDarwin[[#This Row],[Lomitas - Barra A - 5.2 - Medio]]+TBL_CalcDarwin[[#This Row],[Lomitas - Barra A - 5.2 - Mar]]</f>
        <v>#REF!</v>
      </c>
      <c r="AP1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3" s="35" t="e">
        <f>TBL_CalcDarwin[[#This Row],[Expansión - Barra A - 5.2 - Cerro]]+TBL_CalcDarwin[[#This Row],[Expansión - Barra A - 5.2 - Medio]]+TBL_CalcDarwin[[#This Row],[Expansión - Barra A - 5.2 - Mar]]</f>
        <v>#REF!</v>
      </c>
      <c r="AT123" s="35" t="e">
        <f>TBL_CalcDarwin[[#This Row],[Expansión - Barra B - 5.2 - Cerro]]</f>
        <v>#REF!</v>
      </c>
      <c r="AU1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3" s="29" t="e">
        <f>TBL_CalcDarwin[[#This Row],[Expansión - Barra B - 5.2 - Cerro]]*TBL_CalcDarwin[[#This Row],[AEG 5.2 MW Cerro]]</f>
        <v>#REF!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3">
      <c r="B124" s="51" t="e">
        <f t="shared" si="6"/>
        <v>#REF!</v>
      </c>
      <c r="C124" s="17" t="e">
        <f t="shared" si="11"/>
        <v>#REF!</v>
      </c>
      <c r="D124" s="34" t="e">
        <f>TBL_CalcDarwin[[#This Row],[Darwin PLOM
MW]]+TBL_CalcDarwin[[#This Row],[Darwin PLOME
MW]]</f>
        <v>#REF!</v>
      </c>
      <c r="E124" s="34" t="e">
        <f>TBL_CalcDarwin[[#This Row],[PLOM MW TOTAL BARRA A]]+TBL_CalcDarwin[[#This Row],[PLOM MW TOTAL BARRA B]]</f>
        <v>#REF!</v>
      </c>
      <c r="F124" s="34" t="e">
        <f>TBL_CalcDarwin[[#This Row],[PLOME MW TOTAL BARRA A]]+TBL_CalcDarwin[[#This Row],[PLOME MW TOTAL BARRA B]]</f>
        <v>#REF!</v>
      </c>
      <c r="G124" s="46" t="e">
        <f>#REF!</f>
        <v>#REF!</v>
      </c>
      <c r="H124" s="46" t="e">
        <f>#REF!</f>
        <v>#REF!</v>
      </c>
      <c r="I124" s="47" t="e">
        <f>#REF!</f>
        <v>#REF!</v>
      </c>
      <c r="J124" s="45" t="e">
        <f>CEILING(#REF!*TBL_CalcDarwin[[#This Row],[Darwin Gusts
m/s]],0.5)</f>
        <v>#REF!</v>
      </c>
      <c r="K124" s="45" t="e">
        <f>CEILING(#REF!*TBL_CalcDarwin[[#This Row],[Darwin Gusts
m/s]],0.5)</f>
        <v>#REF!</v>
      </c>
      <c r="L124" s="45" t="e">
        <f>CEILING(TBL_CalcDarwin[[#This Row],[Darwin Gusts
m/s]],0.5)</f>
        <v>#REF!</v>
      </c>
      <c r="M1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4" s="39" t="e">
        <f>INDEX(Curva_Temp[Temp],MATCH(TBL_CalcDarwin[[#This Row],[Darwin Temp.
°C]],Curva_Temp[Temp]))</f>
        <v>#REF!</v>
      </c>
      <c r="R124" s="39" t="e">
        <f>INDEX(Curva_Temp[Warranted Power Curve for 
1.194Kg/m3 air density '[kW']
SG 5.0-145 (AM+1, 5.2MW) AT 
90M],MATCH(TBL_CalcDarwin[[#This Row],[Darwin Temp.
°C]],Curva_Temp[Temp]))</f>
        <v>#REF!</v>
      </c>
      <c r="S124" s="39" t="e" cm="1">
        <f t="array" ref="S124">INDEX(Curva_Temp[Temp],MATCH(TBL_CalcDarwin[[#This Row],[Darwin Temp.
°C]],Curva_Temp[Temp])+1)</f>
        <v>#REF!</v>
      </c>
      <c r="T124" s="39" t="e" cm="1">
        <f t="array" ref="T124">INDEX(Curva_Temp[Warranted Power Curve for 
1.194Kg/m3 air density '[kW']
SG 5.0-145 (AM+1, 5.2MW) AT 
90M],MATCH(TBL_CalcDarwin[[#This Row],[Darwin Temp.
°C]],Curva_Temp[Temp])+1)</f>
        <v>#REF!</v>
      </c>
      <c r="U1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4" s="39" t="e">
        <f>INDEX(Curva_Temp[Temp],MATCH(TBL_CalcDarwin[[#This Row],[Darwin Temp.
°C]],Curva_Temp[Temp]))</f>
        <v>#REF!</v>
      </c>
      <c r="Z124" s="39" t="e">
        <f>INDEX(Curva_Temp[Warranted Power Curve for 
1.194Kg/m3 air density '[kW']
SG 5.0-145 (AM 0, 5.0MW) AT 
90M],MATCH(TBL_CalcDarwin[[#This Row],[Darwin Temp.
°C]],Curva_Temp[Temp]))</f>
        <v>#REF!</v>
      </c>
      <c r="AA124" s="39" t="e" cm="1">
        <f t="array" ref="AA124">INDEX(Curva_Temp[Temp],MATCH(TBL_CalcDarwin[[#This Row],[Darwin Temp.
°C]],Curva_Temp[Temp])+1)</f>
        <v>#REF!</v>
      </c>
      <c r="AB124" s="39" t="e" cm="1">
        <f t="array" ref="AB124">INDEX(Curva_Temp[Warranted Power Curve for 
1.194Kg/m3 air density '[kW']
SG 5.0-145 (AM 0, 5.0MW) AT 
90M],MATCH(TBL_CalcDarwin[[#This Row],[Darwin Temp.
°C]],Curva_Temp[Temp])+1)</f>
        <v>#REF!</v>
      </c>
      <c r="AC124" s="43" t="e">
        <f>HLOOKUP(TBL_CalcDarwin[[#This Row],[Fecha]],#REF!,2,FALSE)</f>
        <v>#REF!</v>
      </c>
      <c r="AD124" s="43" t="e">
        <f>HLOOKUP(TBL_CalcDarwin[[#This Row],[Fecha]],#REF!,3,FALSE)</f>
        <v>#REF!</v>
      </c>
      <c r="AE124" s="43" t="e">
        <f>HLOOKUP(TBL_CalcDarwin[[#This Row],[Fecha]],#REF!,4,FALSE)</f>
        <v>#REF!</v>
      </c>
      <c r="AF124" s="43" t="e">
        <f>HLOOKUP(TBL_CalcDarwin[[#This Row],[Fecha]],#REF!,5,FALSE)</f>
        <v>#REF!</v>
      </c>
      <c r="AG124" s="43" t="e">
        <f>HLOOKUP(TBL_CalcDarwin[[#This Row],[Fecha]],#REF!,6,FALSE)</f>
        <v>#REF!</v>
      </c>
      <c r="AH124" s="43" t="e">
        <f>HLOOKUP(TBL_CalcDarwin[[#This Row],[Fecha]],#REF!,7,FALSE)</f>
        <v>#REF!</v>
      </c>
      <c r="AI124" s="44" t="e">
        <f>HLOOKUP(TBL_CalcDarwin[[#This Row],[Fecha]],#REF!,8,FALSE)</f>
        <v>#REF!</v>
      </c>
      <c r="AJ124" s="44" t="e">
        <f>HLOOKUP(TBL_CalcDarwin[[#This Row],[Fecha]],#REF!,9,FALSE)</f>
        <v>#REF!</v>
      </c>
      <c r="AK124" s="44" t="e">
        <f>HLOOKUP(TBL_CalcDarwin[[#This Row],[Fecha]],#REF!,10,FALSE)</f>
        <v>#REF!</v>
      </c>
      <c r="AL124" s="44" t="e">
        <f>HLOOKUP(TBL_CalcDarwin[[#This Row],[Fecha]],#REF!,11,FALSE)</f>
        <v>#REF!</v>
      </c>
      <c r="AM124" s="44" t="e">
        <f>HLOOKUP(TBL_CalcDarwin[[#This Row],[Fecha]],#REF!,12,FALSE)</f>
        <v>#REF!</v>
      </c>
      <c r="AN124" s="44" t="e">
        <f>HLOOKUP(TBL_CalcDarwin[[#This Row],[Fecha]],#REF!,13,FALSE)</f>
        <v>#REF!</v>
      </c>
      <c r="AO124" s="35" t="e">
        <f>TBL_CalcDarwin[[#This Row],[Lomitas - Barra A - 5.2 - Cerro]]+TBL_CalcDarwin[[#This Row],[Lomitas - Barra A - 5.2 - Medio]]+TBL_CalcDarwin[[#This Row],[Lomitas - Barra A - 5.2 - Mar]]</f>
        <v>#REF!</v>
      </c>
      <c r="AP1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4" s="35" t="e">
        <f>TBL_CalcDarwin[[#This Row],[Expansión - Barra A - 5.2 - Cerro]]+TBL_CalcDarwin[[#This Row],[Expansión - Barra A - 5.2 - Medio]]+TBL_CalcDarwin[[#This Row],[Expansión - Barra A - 5.2 - Mar]]</f>
        <v>#REF!</v>
      </c>
      <c r="AT124" s="35" t="e">
        <f>TBL_CalcDarwin[[#This Row],[Expansión - Barra B - 5.2 - Cerro]]</f>
        <v>#REF!</v>
      </c>
      <c r="AU1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4" s="29" t="e">
        <f>TBL_CalcDarwin[[#This Row],[Expansión - Barra B - 5.2 - Cerro]]*TBL_CalcDarwin[[#This Row],[AEG 5.2 MW Cerro]]</f>
        <v>#REF!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3">
      <c r="B125" s="51" t="e">
        <f t="shared" si="6"/>
        <v>#REF!</v>
      </c>
      <c r="C125" s="17" t="e">
        <f>C124+TIME(1,0,0)</f>
        <v>#REF!</v>
      </c>
      <c r="D125" s="34" t="e">
        <f>TBL_CalcDarwin[[#This Row],[Darwin PLOM
MW]]+TBL_CalcDarwin[[#This Row],[Darwin PLOME
MW]]</f>
        <v>#REF!</v>
      </c>
      <c r="E125" s="34" t="e">
        <f>TBL_CalcDarwin[[#This Row],[PLOM MW TOTAL BARRA A]]+TBL_CalcDarwin[[#This Row],[PLOM MW TOTAL BARRA B]]</f>
        <v>#REF!</v>
      </c>
      <c r="F125" s="34" t="e">
        <f>TBL_CalcDarwin[[#This Row],[PLOME MW TOTAL BARRA A]]+TBL_CalcDarwin[[#This Row],[PLOME MW TOTAL BARRA B]]</f>
        <v>#REF!</v>
      </c>
      <c r="G125" s="46" t="e">
        <f>#REF!</f>
        <v>#REF!</v>
      </c>
      <c r="H125" s="46" t="e">
        <f>#REF!</f>
        <v>#REF!</v>
      </c>
      <c r="I125" s="47" t="e">
        <f>#REF!</f>
        <v>#REF!</v>
      </c>
      <c r="J125" s="45" t="e">
        <f>CEILING(#REF!*TBL_CalcDarwin[[#This Row],[Darwin Gusts
m/s]],0.5)</f>
        <v>#REF!</v>
      </c>
      <c r="K125" s="45" t="e">
        <f>CEILING(#REF!*TBL_CalcDarwin[[#This Row],[Darwin Gusts
m/s]],0.5)</f>
        <v>#REF!</v>
      </c>
      <c r="L125" s="45" t="e">
        <f>CEILING(TBL_CalcDarwin[[#This Row],[Darwin Gusts
m/s]],0.5)</f>
        <v>#REF!</v>
      </c>
      <c r="M1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5" s="39" t="e">
        <f>INDEX(Curva_Temp[Temp],MATCH(TBL_CalcDarwin[[#This Row],[Darwin Temp.
°C]],Curva_Temp[Temp]))</f>
        <v>#REF!</v>
      </c>
      <c r="R125" s="39" t="e">
        <f>INDEX(Curva_Temp[Warranted Power Curve for 
1.194Kg/m3 air density '[kW']
SG 5.0-145 (AM+1, 5.2MW) AT 
90M],MATCH(TBL_CalcDarwin[[#This Row],[Darwin Temp.
°C]],Curva_Temp[Temp]))</f>
        <v>#REF!</v>
      </c>
      <c r="S125" s="39" t="e" cm="1">
        <f t="array" ref="S125">INDEX(Curva_Temp[Temp],MATCH(TBL_CalcDarwin[[#This Row],[Darwin Temp.
°C]],Curva_Temp[Temp])+1)</f>
        <v>#REF!</v>
      </c>
      <c r="T125" s="39" t="e" cm="1">
        <f t="array" ref="T125">INDEX(Curva_Temp[Warranted Power Curve for 
1.194Kg/m3 air density '[kW']
SG 5.0-145 (AM+1, 5.2MW) AT 
90M],MATCH(TBL_CalcDarwin[[#This Row],[Darwin Temp.
°C]],Curva_Temp[Temp])+1)</f>
        <v>#REF!</v>
      </c>
      <c r="U1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5" s="39" t="e">
        <f>INDEX(Curva_Temp[Temp],MATCH(TBL_CalcDarwin[[#This Row],[Darwin Temp.
°C]],Curva_Temp[Temp]))</f>
        <v>#REF!</v>
      </c>
      <c r="Z125" s="39" t="e">
        <f>INDEX(Curva_Temp[Warranted Power Curve for 
1.194Kg/m3 air density '[kW']
SG 5.0-145 (AM 0, 5.0MW) AT 
90M],MATCH(TBL_CalcDarwin[[#This Row],[Darwin Temp.
°C]],Curva_Temp[Temp]))</f>
        <v>#REF!</v>
      </c>
      <c r="AA125" s="39" t="e" cm="1">
        <f t="array" ref="AA125">INDEX(Curva_Temp[Temp],MATCH(TBL_CalcDarwin[[#This Row],[Darwin Temp.
°C]],Curva_Temp[Temp])+1)</f>
        <v>#REF!</v>
      </c>
      <c r="AB125" s="39" t="e" cm="1">
        <f t="array" ref="AB125">INDEX(Curva_Temp[Warranted Power Curve for 
1.194Kg/m3 air density '[kW']
SG 5.0-145 (AM 0, 5.0MW) AT 
90M],MATCH(TBL_CalcDarwin[[#This Row],[Darwin Temp.
°C]],Curva_Temp[Temp])+1)</f>
        <v>#REF!</v>
      </c>
      <c r="AC125" s="43" t="e">
        <f>HLOOKUP(TBL_CalcDarwin[[#This Row],[Fecha]],#REF!,2,FALSE)</f>
        <v>#REF!</v>
      </c>
      <c r="AD125" s="43" t="e">
        <f>HLOOKUP(TBL_CalcDarwin[[#This Row],[Fecha]],#REF!,3,FALSE)</f>
        <v>#REF!</v>
      </c>
      <c r="AE125" s="43" t="e">
        <f>HLOOKUP(TBL_CalcDarwin[[#This Row],[Fecha]],#REF!,4,FALSE)</f>
        <v>#REF!</v>
      </c>
      <c r="AF125" s="43" t="e">
        <f>HLOOKUP(TBL_CalcDarwin[[#This Row],[Fecha]],#REF!,5,FALSE)</f>
        <v>#REF!</v>
      </c>
      <c r="AG125" s="43" t="e">
        <f>HLOOKUP(TBL_CalcDarwin[[#This Row],[Fecha]],#REF!,6,FALSE)</f>
        <v>#REF!</v>
      </c>
      <c r="AH125" s="43" t="e">
        <f>HLOOKUP(TBL_CalcDarwin[[#This Row],[Fecha]],#REF!,7,FALSE)</f>
        <v>#REF!</v>
      </c>
      <c r="AI125" s="44" t="e">
        <f>HLOOKUP(TBL_CalcDarwin[[#This Row],[Fecha]],#REF!,8,FALSE)</f>
        <v>#REF!</v>
      </c>
      <c r="AJ125" s="44" t="e">
        <f>HLOOKUP(TBL_CalcDarwin[[#This Row],[Fecha]],#REF!,9,FALSE)</f>
        <v>#REF!</v>
      </c>
      <c r="AK125" s="44" t="e">
        <f>HLOOKUP(TBL_CalcDarwin[[#This Row],[Fecha]],#REF!,10,FALSE)</f>
        <v>#REF!</v>
      </c>
      <c r="AL125" s="44" t="e">
        <f>HLOOKUP(TBL_CalcDarwin[[#This Row],[Fecha]],#REF!,11,FALSE)</f>
        <v>#REF!</v>
      </c>
      <c r="AM125" s="44" t="e">
        <f>HLOOKUP(TBL_CalcDarwin[[#This Row],[Fecha]],#REF!,12,FALSE)</f>
        <v>#REF!</v>
      </c>
      <c r="AN125" s="44" t="e">
        <f>HLOOKUP(TBL_CalcDarwin[[#This Row],[Fecha]],#REF!,13,FALSE)</f>
        <v>#REF!</v>
      </c>
      <c r="AO125" s="35" t="e">
        <f>TBL_CalcDarwin[[#This Row],[Lomitas - Barra A - 5.2 - Cerro]]+TBL_CalcDarwin[[#This Row],[Lomitas - Barra A - 5.2 - Medio]]+TBL_CalcDarwin[[#This Row],[Lomitas - Barra A - 5.2 - Mar]]</f>
        <v>#REF!</v>
      </c>
      <c r="AP1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5" s="35" t="e">
        <f>TBL_CalcDarwin[[#This Row],[Expansión - Barra A - 5.2 - Cerro]]+TBL_CalcDarwin[[#This Row],[Expansión - Barra A - 5.2 - Medio]]+TBL_CalcDarwin[[#This Row],[Expansión - Barra A - 5.2 - Mar]]</f>
        <v>#REF!</v>
      </c>
      <c r="AT125" s="35" t="e">
        <f>TBL_CalcDarwin[[#This Row],[Expansión - Barra B - 5.2 - Cerro]]</f>
        <v>#REF!</v>
      </c>
      <c r="AU1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5" s="29" t="e">
        <f>TBL_CalcDarwin[[#This Row],[Expansión - Barra B - 5.2 - Cerro]]*TBL_CalcDarwin[[#This Row],[AEG 5.2 MW Cerro]]</f>
        <v>#REF!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3">
      <c r="B126" s="51" t="e">
        <f t="shared" si="6"/>
        <v>#REF!</v>
      </c>
      <c r="C126" s="17" t="e">
        <f t="shared" ref="C126:C142" si="12">C125+TIME(1,0,0)</f>
        <v>#REF!</v>
      </c>
      <c r="D126" s="34" t="e">
        <f>TBL_CalcDarwin[[#This Row],[Darwin PLOM
MW]]+TBL_CalcDarwin[[#This Row],[Darwin PLOME
MW]]</f>
        <v>#REF!</v>
      </c>
      <c r="E126" s="34" t="e">
        <f>TBL_CalcDarwin[[#This Row],[PLOM MW TOTAL BARRA A]]+TBL_CalcDarwin[[#This Row],[PLOM MW TOTAL BARRA B]]</f>
        <v>#REF!</v>
      </c>
      <c r="F126" s="34" t="e">
        <f>TBL_CalcDarwin[[#This Row],[PLOME MW TOTAL BARRA A]]+TBL_CalcDarwin[[#This Row],[PLOME MW TOTAL BARRA B]]</f>
        <v>#REF!</v>
      </c>
      <c r="G126" s="46" t="e">
        <f>#REF!</f>
        <v>#REF!</v>
      </c>
      <c r="H126" s="46" t="e">
        <f>#REF!</f>
        <v>#REF!</v>
      </c>
      <c r="I126" s="47" t="e">
        <f>#REF!</f>
        <v>#REF!</v>
      </c>
      <c r="J126" s="45" t="e">
        <f>CEILING(#REF!*TBL_CalcDarwin[[#This Row],[Darwin Gusts
m/s]],0.5)</f>
        <v>#REF!</v>
      </c>
      <c r="K126" s="45" t="e">
        <f>CEILING(#REF!*TBL_CalcDarwin[[#This Row],[Darwin Gusts
m/s]],0.5)</f>
        <v>#REF!</v>
      </c>
      <c r="L126" s="45" t="e">
        <f>CEILING(TBL_CalcDarwin[[#This Row],[Darwin Gusts
m/s]],0.5)</f>
        <v>#REF!</v>
      </c>
      <c r="M1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6" s="39" t="e">
        <f>INDEX(Curva_Temp[Temp],MATCH(TBL_CalcDarwin[[#This Row],[Darwin Temp.
°C]],Curva_Temp[Temp]))</f>
        <v>#REF!</v>
      </c>
      <c r="R126" s="39" t="e">
        <f>INDEX(Curva_Temp[Warranted Power Curve for 
1.194Kg/m3 air density '[kW']
SG 5.0-145 (AM+1, 5.2MW) AT 
90M],MATCH(TBL_CalcDarwin[[#This Row],[Darwin Temp.
°C]],Curva_Temp[Temp]))</f>
        <v>#REF!</v>
      </c>
      <c r="S126" s="39" t="e" cm="1">
        <f t="array" ref="S126">INDEX(Curva_Temp[Temp],MATCH(TBL_CalcDarwin[[#This Row],[Darwin Temp.
°C]],Curva_Temp[Temp])+1)</f>
        <v>#REF!</v>
      </c>
      <c r="T126" s="39" t="e" cm="1">
        <f t="array" ref="T126">INDEX(Curva_Temp[Warranted Power Curve for 
1.194Kg/m3 air density '[kW']
SG 5.0-145 (AM+1, 5.2MW) AT 
90M],MATCH(TBL_CalcDarwin[[#This Row],[Darwin Temp.
°C]],Curva_Temp[Temp])+1)</f>
        <v>#REF!</v>
      </c>
      <c r="U1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6" s="39" t="e">
        <f>INDEX(Curva_Temp[Temp],MATCH(TBL_CalcDarwin[[#This Row],[Darwin Temp.
°C]],Curva_Temp[Temp]))</f>
        <v>#REF!</v>
      </c>
      <c r="Z126" s="39" t="e">
        <f>INDEX(Curva_Temp[Warranted Power Curve for 
1.194Kg/m3 air density '[kW']
SG 5.0-145 (AM 0, 5.0MW) AT 
90M],MATCH(TBL_CalcDarwin[[#This Row],[Darwin Temp.
°C]],Curva_Temp[Temp]))</f>
        <v>#REF!</v>
      </c>
      <c r="AA126" s="39" t="e" cm="1">
        <f t="array" ref="AA126">INDEX(Curva_Temp[Temp],MATCH(TBL_CalcDarwin[[#This Row],[Darwin Temp.
°C]],Curva_Temp[Temp])+1)</f>
        <v>#REF!</v>
      </c>
      <c r="AB126" s="39" t="e" cm="1">
        <f t="array" ref="AB126">INDEX(Curva_Temp[Warranted Power Curve for 
1.194Kg/m3 air density '[kW']
SG 5.0-145 (AM 0, 5.0MW) AT 
90M],MATCH(TBL_CalcDarwin[[#This Row],[Darwin Temp.
°C]],Curva_Temp[Temp])+1)</f>
        <v>#REF!</v>
      </c>
      <c r="AC126" s="43" t="e">
        <f>HLOOKUP(TBL_CalcDarwin[[#This Row],[Fecha]],#REF!,2,FALSE)</f>
        <v>#REF!</v>
      </c>
      <c r="AD126" s="43" t="e">
        <f>HLOOKUP(TBL_CalcDarwin[[#This Row],[Fecha]],#REF!,3,FALSE)</f>
        <v>#REF!</v>
      </c>
      <c r="AE126" s="43" t="e">
        <f>HLOOKUP(TBL_CalcDarwin[[#This Row],[Fecha]],#REF!,4,FALSE)</f>
        <v>#REF!</v>
      </c>
      <c r="AF126" s="43" t="e">
        <f>HLOOKUP(TBL_CalcDarwin[[#This Row],[Fecha]],#REF!,5,FALSE)</f>
        <v>#REF!</v>
      </c>
      <c r="AG126" s="43" t="e">
        <f>HLOOKUP(TBL_CalcDarwin[[#This Row],[Fecha]],#REF!,6,FALSE)</f>
        <v>#REF!</v>
      </c>
      <c r="AH126" s="43" t="e">
        <f>HLOOKUP(TBL_CalcDarwin[[#This Row],[Fecha]],#REF!,7,FALSE)</f>
        <v>#REF!</v>
      </c>
      <c r="AI126" s="44" t="e">
        <f>HLOOKUP(TBL_CalcDarwin[[#This Row],[Fecha]],#REF!,8,FALSE)</f>
        <v>#REF!</v>
      </c>
      <c r="AJ126" s="44" t="e">
        <f>HLOOKUP(TBL_CalcDarwin[[#This Row],[Fecha]],#REF!,9,FALSE)</f>
        <v>#REF!</v>
      </c>
      <c r="AK126" s="44" t="e">
        <f>HLOOKUP(TBL_CalcDarwin[[#This Row],[Fecha]],#REF!,10,FALSE)</f>
        <v>#REF!</v>
      </c>
      <c r="AL126" s="44" t="e">
        <f>HLOOKUP(TBL_CalcDarwin[[#This Row],[Fecha]],#REF!,11,FALSE)</f>
        <v>#REF!</v>
      </c>
      <c r="AM126" s="44" t="e">
        <f>HLOOKUP(TBL_CalcDarwin[[#This Row],[Fecha]],#REF!,12,FALSE)</f>
        <v>#REF!</v>
      </c>
      <c r="AN126" s="44" t="e">
        <f>HLOOKUP(TBL_CalcDarwin[[#This Row],[Fecha]],#REF!,13,FALSE)</f>
        <v>#REF!</v>
      </c>
      <c r="AO126" s="35" t="e">
        <f>TBL_CalcDarwin[[#This Row],[Lomitas - Barra A - 5.2 - Cerro]]+TBL_CalcDarwin[[#This Row],[Lomitas - Barra A - 5.2 - Medio]]+TBL_CalcDarwin[[#This Row],[Lomitas - Barra A - 5.2 - Mar]]</f>
        <v>#REF!</v>
      </c>
      <c r="AP1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6" s="35" t="e">
        <f>TBL_CalcDarwin[[#This Row],[Expansión - Barra A - 5.2 - Cerro]]+TBL_CalcDarwin[[#This Row],[Expansión - Barra A - 5.2 - Medio]]+TBL_CalcDarwin[[#This Row],[Expansión - Barra A - 5.2 - Mar]]</f>
        <v>#REF!</v>
      </c>
      <c r="AT126" s="35" t="e">
        <f>TBL_CalcDarwin[[#This Row],[Expansión - Barra B - 5.2 - Cerro]]</f>
        <v>#REF!</v>
      </c>
      <c r="AU1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6" s="29" t="e">
        <f>TBL_CalcDarwin[[#This Row],[Expansión - Barra B - 5.2 - Cerro]]*TBL_CalcDarwin[[#This Row],[AEG 5.2 MW Cerro]]</f>
        <v>#REF!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3">
      <c r="B127" s="51" t="e">
        <f t="shared" si="6"/>
        <v>#REF!</v>
      </c>
      <c r="C127" s="17" t="e">
        <f t="shared" si="12"/>
        <v>#REF!</v>
      </c>
      <c r="D127" s="34" t="e">
        <f>TBL_CalcDarwin[[#This Row],[Darwin PLOM
MW]]+TBL_CalcDarwin[[#This Row],[Darwin PLOME
MW]]</f>
        <v>#REF!</v>
      </c>
      <c r="E127" s="34" t="e">
        <f>TBL_CalcDarwin[[#This Row],[PLOM MW TOTAL BARRA A]]+TBL_CalcDarwin[[#This Row],[PLOM MW TOTAL BARRA B]]</f>
        <v>#REF!</v>
      </c>
      <c r="F127" s="34" t="e">
        <f>TBL_CalcDarwin[[#This Row],[PLOME MW TOTAL BARRA A]]+TBL_CalcDarwin[[#This Row],[PLOME MW TOTAL BARRA B]]</f>
        <v>#REF!</v>
      </c>
      <c r="G127" s="46" t="e">
        <f>#REF!</f>
        <v>#REF!</v>
      </c>
      <c r="H127" s="46" t="e">
        <f>#REF!</f>
        <v>#REF!</v>
      </c>
      <c r="I127" s="47" t="e">
        <f>#REF!</f>
        <v>#REF!</v>
      </c>
      <c r="J127" s="45" t="e">
        <f>CEILING(#REF!*TBL_CalcDarwin[[#This Row],[Darwin Gusts
m/s]],0.5)</f>
        <v>#REF!</v>
      </c>
      <c r="K127" s="45" t="e">
        <f>CEILING(#REF!*TBL_CalcDarwin[[#This Row],[Darwin Gusts
m/s]],0.5)</f>
        <v>#REF!</v>
      </c>
      <c r="L127" s="45" t="e">
        <f>CEILING(TBL_CalcDarwin[[#This Row],[Darwin Gusts
m/s]],0.5)</f>
        <v>#REF!</v>
      </c>
      <c r="M1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7" s="39" t="e">
        <f>INDEX(Curva_Temp[Temp],MATCH(TBL_CalcDarwin[[#This Row],[Darwin Temp.
°C]],Curva_Temp[Temp]))</f>
        <v>#REF!</v>
      </c>
      <c r="R127" s="39" t="e">
        <f>INDEX(Curva_Temp[Warranted Power Curve for 
1.194Kg/m3 air density '[kW']
SG 5.0-145 (AM+1, 5.2MW) AT 
90M],MATCH(TBL_CalcDarwin[[#This Row],[Darwin Temp.
°C]],Curva_Temp[Temp]))</f>
        <v>#REF!</v>
      </c>
      <c r="S127" s="39" t="e" cm="1">
        <f t="array" ref="S127">INDEX(Curva_Temp[Temp],MATCH(TBL_CalcDarwin[[#This Row],[Darwin Temp.
°C]],Curva_Temp[Temp])+1)</f>
        <v>#REF!</v>
      </c>
      <c r="T127" s="39" t="e" cm="1">
        <f t="array" ref="T127">INDEX(Curva_Temp[Warranted Power Curve for 
1.194Kg/m3 air density '[kW']
SG 5.0-145 (AM+1, 5.2MW) AT 
90M],MATCH(TBL_CalcDarwin[[#This Row],[Darwin Temp.
°C]],Curva_Temp[Temp])+1)</f>
        <v>#REF!</v>
      </c>
      <c r="U1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7" s="39" t="e">
        <f>INDEX(Curva_Temp[Temp],MATCH(TBL_CalcDarwin[[#This Row],[Darwin Temp.
°C]],Curva_Temp[Temp]))</f>
        <v>#REF!</v>
      </c>
      <c r="Z127" s="39" t="e">
        <f>INDEX(Curva_Temp[Warranted Power Curve for 
1.194Kg/m3 air density '[kW']
SG 5.0-145 (AM 0, 5.0MW) AT 
90M],MATCH(TBL_CalcDarwin[[#This Row],[Darwin Temp.
°C]],Curva_Temp[Temp]))</f>
        <v>#REF!</v>
      </c>
      <c r="AA127" s="39" t="e" cm="1">
        <f t="array" ref="AA127">INDEX(Curva_Temp[Temp],MATCH(TBL_CalcDarwin[[#This Row],[Darwin Temp.
°C]],Curva_Temp[Temp])+1)</f>
        <v>#REF!</v>
      </c>
      <c r="AB127" s="39" t="e" cm="1">
        <f t="array" ref="AB127">INDEX(Curva_Temp[Warranted Power Curve for 
1.194Kg/m3 air density '[kW']
SG 5.0-145 (AM 0, 5.0MW) AT 
90M],MATCH(TBL_CalcDarwin[[#This Row],[Darwin Temp.
°C]],Curva_Temp[Temp])+1)</f>
        <v>#REF!</v>
      </c>
      <c r="AC127" s="43" t="e">
        <f>HLOOKUP(TBL_CalcDarwin[[#This Row],[Fecha]],#REF!,2,FALSE)</f>
        <v>#REF!</v>
      </c>
      <c r="AD127" s="43" t="e">
        <f>HLOOKUP(TBL_CalcDarwin[[#This Row],[Fecha]],#REF!,3,FALSE)</f>
        <v>#REF!</v>
      </c>
      <c r="AE127" s="43" t="e">
        <f>HLOOKUP(TBL_CalcDarwin[[#This Row],[Fecha]],#REF!,4,FALSE)</f>
        <v>#REF!</v>
      </c>
      <c r="AF127" s="43" t="e">
        <f>HLOOKUP(TBL_CalcDarwin[[#This Row],[Fecha]],#REF!,5,FALSE)</f>
        <v>#REF!</v>
      </c>
      <c r="AG127" s="43" t="e">
        <f>HLOOKUP(TBL_CalcDarwin[[#This Row],[Fecha]],#REF!,6,FALSE)</f>
        <v>#REF!</v>
      </c>
      <c r="AH127" s="43" t="e">
        <f>HLOOKUP(TBL_CalcDarwin[[#This Row],[Fecha]],#REF!,7,FALSE)</f>
        <v>#REF!</v>
      </c>
      <c r="AI127" s="44" t="e">
        <f>HLOOKUP(TBL_CalcDarwin[[#This Row],[Fecha]],#REF!,8,FALSE)</f>
        <v>#REF!</v>
      </c>
      <c r="AJ127" s="44" t="e">
        <f>HLOOKUP(TBL_CalcDarwin[[#This Row],[Fecha]],#REF!,9,FALSE)</f>
        <v>#REF!</v>
      </c>
      <c r="AK127" s="44" t="e">
        <f>HLOOKUP(TBL_CalcDarwin[[#This Row],[Fecha]],#REF!,10,FALSE)</f>
        <v>#REF!</v>
      </c>
      <c r="AL127" s="44" t="e">
        <f>HLOOKUP(TBL_CalcDarwin[[#This Row],[Fecha]],#REF!,11,FALSE)</f>
        <v>#REF!</v>
      </c>
      <c r="AM127" s="44" t="e">
        <f>HLOOKUP(TBL_CalcDarwin[[#This Row],[Fecha]],#REF!,12,FALSE)</f>
        <v>#REF!</v>
      </c>
      <c r="AN127" s="44" t="e">
        <f>HLOOKUP(TBL_CalcDarwin[[#This Row],[Fecha]],#REF!,13,FALSE)</f>
        <v>#REF!</v>
      </c>
      <c r="AO127" s="35" t="e">
        <f>TBL_CalcDarwin[[#This Row],[Lomitas - Barra A - 5.2 - Cerro]]+TBL_CalcDarwin[[#This Row],[Lomitas - Barra A - 5.2 - Medio]]+TBL_CalcDarwin[[#This Row],[Lomitas - Barra A - 5.2 - Mar]]</f>
        <v>#REF!</v>
      </c>
      <c r="AP1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7" s="35" t="e">
        <f>TBL_CalcDarwin[[#This Row],[Expansión - Barra A - 5.2 - Cerro]]+TBL_CalcDarwin[[#This Row],[Expansión - Barra A - 5.2 - Medio]]+TBL_CalcDarwin[[#This Row],[Expansión - Barra A - 5.2 - Mar]]</f>
        <v>#REF!</v>
      </c>
      <c r="AT127" s="35" t="e">
        <f>TBL_CalcDarwin[[#This Row],[Expansión - Barra B - 5.2 - Cerro]]</f>
        <v>#REF!</v>
      </c>
      <c r="AU1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7" s="29" t="e">
        <f>TBL_CalcDarwin[[#This Row],[Expansión - Barra B - 5.2 - Cerro]]*TBL_CalcDarwin[[#This Row],[AEG 5.2 MW Cerro]]</f>
        <v>#REF!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3">
      <c r="B128" s="51" t="e">
        <f t="shared" si="6"/>
        <v>#REF!</v>
      </c>
      <c r="C128" s="17" t="e">
        <f t="shared" si="12"/>
        <v>#REF!</v>
      </c>
      <c r="D128" s="34" t="e">
        <f>TBL_CalcDarwin[[#This Row],[Darwin PLOM
MW]]+TBL_CalcDarwin[[#This Row],[Darwin PLOME
MW]]</f>
        <v>#REF!</v>
      </c>
      <c r="E128" s="34" t="e">
        <f>TBL_CalcDarwin[[#This Row],[PLOM MW TOTAL BARRA A]]+TBL_CalcDarwin[[#This Row],[PLOM MW TOTAL BARRA B]]</f>
        <v>#REF!</v>
      </c>
      <c r="F128" s="34" t="e">
        <f>TBL_CalcDarwin[[#This Row],[PLOME MW TOTAL BARRA A]]+TBL_CalcDarwin[[#This Row],[PLOME MW TOTAL BARRA B]]</f>
        <v>#REF!</v>
      </c>
      <c r="G128" s="46" t="e">
        <f>#REF!</f>
        <v>#REF!</v>
      </c>
      <c r="H128" s="46" t="e">
        <f>#REF!</f>
        <v>#REF!</v>
      </c>
      <c r="I128" s="47" t="e">
        <f>#REF!</f>
        <v>#REF!</v>
      </c>
      <c r="J128" s="45" t="e">
        <f>CEILING(#REF!*TBL_CalcDarwin[[#This Row],[Darwin Gusts
m/s]],0.5)</f>
        <v>#REF!</v>
      </c>
      <c r="K128" s="45" t="e">
        <f>CEILING(#REF!*TBL_CalcDarwin[[#This Row],[Darwin Gusts
m/s]],0.5)</f>
        <v>#REF!</v>
      </c>
      <c r="L128" s="45" t="e">
        <f>CEILING(TBL_CalcDarwin[[#This Row],[Darwin Gusts
m/s]],0.5)</f>
        <v>#REF!</v>
      </c>
      <c r="M1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8" s="39" t="e">
        <f>INDEX(Curva_Temp[Temp],MATCH(TBL_CalcDarwin[[#This Row],[Darwin Temp.
°C]],Curva_Temp[Temp]))</f>
        <v>#REF!</v>
      </c>
      <c r="R128" s="39" t="e">
        <f>INDEX(Curva_Temp[Warranted Power Curve for 
1.194Kg/m3 air density '[kW']
SG 5.0-145 (AM+1, 5.2MW) AT 
90M],MATCH(TBL_CalcDarwin[[#This Row],[Darwin Temp.
°C]],Curva_Temp[Temp]))</f>
        <v>#REF!</v>
      </c>
      <c r="S128" s="39" t="e" cm="1">
        <f t="array" ref="S128">INDEX(Curva_Temp[Temp],MATCH(TBL_CalcDarwin[[#This Row],[Darwin Temp.
°C]],Curva_Temp[Temp])+1)</f>
        <v>#REF!</v>
      </c>
      <c r="T128" s="39" t="e" cm="1">
        <f t="array" ref="T128">INDEX(Curva_Temp[Warranted Power Curve for 
1.194Kg/m3 air density '[kW']
SG 5.0-145 (AM+1, 5.2MW) AT 
90M],MATCH(TBL_CalcDarwin[[#This Row],[Darwin Temp.
°C]],Curva_Temp[Temp])+1)</f>
        <v>#REF!</v>
      </c>
      <c r="U1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8" s="39" t="e">
        <f>INDEX(Curva_Temp[Temp],MATCH(TBL_CalcDarwin[[#This Row],[Darwin Temp.
°C]],Curva_Temp[Temp]))</f>
        <v>#REF!</v>
      </c>
      <c r="Z128" s="39" t="e">
        <f>INDEX(Curva_Temp[Warranted Power Curve for 
1.194Kg/m3 air density '[kW']
SG 5.0-145 (AM 0, 5.0MW) AT 
90M],MATCH(TBL_CalcDarwin[[#This Row],[Darwin Temp.
°C]],Curva_Temp[Temp]))</f>
        <v>#REF!</v>
      </c>
      <c r="AA128" s="39" t="e" cm="1">
        <f t="array" ref="AA128">INDEX(Curva_Temp[Temp],MATCH(TBL_CalcDarwin[[#This Row],[Darwin Temp.
°C]],Curva_Temp[Temp])+1)</f>
        <v>#REF!</v>
      </c>
      <c r="AB128" s="39" t="e" cm="1">
        <f t="array" ref="AB128">INDEX(Curva_Temp[Warranted Power Curve for 
1.194Kg/m3 air density '[kW']
SG 5.0-145 (AM 0, 5.0MW) AT 
90M],MATCH(TBL_CalcDarwin[[#This Row],[Darwin Temp.
°C]],Curva_Temp[Temp])+1)</f>
        <v>#REF!</v>
      </c>
      <c r="AC128" s="43" t="e">
        <f>HLOOKUP(TBL_CalcDarwin[[#This Row],[Fecha]],#REF!,2,FALSE)</f>
        <v>#REF!</v>
      </c>
      <c r="AD128" s="43" t="e">
        <f>HLOOKUP(TBL_CalcDarwin[[#This Row],[Fecha]],#REF!,3,FALSE)</f>
        <v>#REF!</v>
      </c>
      <c r="AE128" s="43" t="e">
        <f>HLOOKUP(TBL_CalcDarwin[[#This Row],[Fecha]],#REF!,4,FALSE)</f>
        <v>#REF!</v>
      </c>
      <c r="AF128" s="43" t="e">
        <f>HLOOKUP(TBL_CalcDarwin[[#This Row],[Fecha]],#REF!,5,FALSE)</f>
        <v>#REF!</v>
      </c>
      <c r="AG128" s="43" t="e">
        <f>HLOOKUP(TBL_CalcDarwin[[#This Row],[Fecha]],#REF!,6,FALSE)</f>
        <v>#REF!</v>
      </c>
      <c r="AH128" s="43" t="e">
        <f>HLOOKUP(TBL_CalcDarwin[[#This Row],[Fecha]],#REF!,7,FALSE)</f>
        <v>#REF!</v>
      </c>
      <c r="AI128" s="44" t="e">
        <f>HLOOKUP(TBL_CalcDarwin[[#This Row],[Fecha]],#REF!,8,FALSE)</f>
        <v>#REF!</v>
      </c>
      <c r="AJ128" s="44" t="e">
        <f>HLOOKUP(TBL_CalcDarwin[[#This Row],[Fecha]],#REF!,9,FALSE)</f>
        <v>#REF!</v>
      </c>
      <c r="AK128" s="44" t="e">
        <f>HLOOKUP(TBL_CalcDarwin[[#This Row],[Fecha]],#REF!,10,FALSE)</f>
        <v>#REF!</v>
      </c>
      <c r="AL128" s="44" t="e">
        <f>HLOOKUP(TBL_CalcDarwin[[#This Row],[Fecha]],#REF!,11,FALSE)</f>
        <v>#REF!</v>
      </c>
      <c r="AM128" s="44" t="e">
        <f>HLOOKUP(TBL_CalcDarwin[[#This Row],[Fecha]],#REF!,12,FALSE)</f>
        <v>#REF!</v>
      </c>
      <c r="AN128" s="44" t="e">
        <f>HLOOKUP(TBL_CalcDarwin[[#This Row],[Fecha]],#REF!,13,FALSE)</f>
        <v>#REF!</v>
      </c>
      <c r="AO128" s="35" t="e">
        <f>TBL_CalcDarwin[[#This Row],[Lomitas - Barra A - 5.2 - Cerro]]+TBL_CalcDarwin[[#This Row],[Lomitas - Barra A - 5.2 - Medio]]+TBL_CalcDarwin[[#This Row],[Lomitas - Barra A - 5.2 - Mar]]</f>
        <v>#REF!</v>
      </c>
      <c r="AP1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8" s="35" t="e">
        <f>TBL_CalcDarwin[[#This Row],[Expansión - Barra A - 5.2 - Cerro]]+TBL_CalcDarwin[[#This Row],[Expansión - Barra A - 5.2 - Medio]]+TBL_CalcDarwin[[#This Row],[Expansión - Barra A - 5.2 - Mar]]</f>
        <v>#REF!</v>
      </c>
      <c r="AT128" s="35" t="e">
        <f>TBL_CalcDarwin[[#This Row],[Expansión - Barra B - 5.2 - Cerro]]</f>
        <v>#REF!</v>
      </c>
      <c r="AU1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8" s="29" t="e">
        <f>TBL_CalcDarwin[[#This Row],[Expansión - Barra B - 5.2 - Cerro]]*TBL_CalcDarwin[[#This Row],[AEG 5.2 MW Cerro]]</f>
        <v>#REF!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3">
      <c r="B129" s="51" t="e">
        <f t="shared" si="6"/>
        <v>#REF!</v>
      </c>
      <c r="C129" s="17" t="e">
        <f t="shared" si="12"/>
        <v>#REF!</v>
      </c>
      <c r="D129" s="34" t="e">
        <f>TBL_CalcDarwin[[#This Row],[Darwin PLOM
MW]]+TBL_CalcDarwin[[#This Row],[Darwin PLOME
MW]]</f>
        <v>#REF!</v>
      </c>
      <c r="E129" s="34" t="e">
        <f>TBL_CalcDarwin[[#This Row],[PLOM MW TOTAL BARRA A]]+TBL_CalcDarwin[[#This Row],[PLOM MW TOTAL BARRA B]]</f>
        <v>#REF!</v>
      </c>
      <c r="F129" s="34" t="e">
        <f>TBL_CalcDarwin[[#This Row],[PLOME MW TOTAL BARRA A]]+TBL_CalcDarwin[[#This Row],[PLOME MW TOTAL BARRA B]]</f>
        <v>#REF!</v>
      </c>
      <c r="G129" s="46" t="e">
        <f>#REF!</f>
        <v>#REF!</v>
      </c>
      <c r="H129" s="46" t="e">
        <f>#REF!</f>
        <v>#REF!</v>
      </c>
      <c r="I129" s="47" t="e">
        <f>#REF!</f>
        <v>#REF!</v>
      </c>
      <c r="J129" s="45" t="e">
        <f>CEILING(#REF!*TBL_CalcDarwin[[#This Row],[Darwin Gusts
m/s]],0.5)</f>
        <v>#REF!</v>
      </c>
      <c r="K129" s="45" t="e">
        <f>CEILING(#REF!*TBL_CalcDarwin[[#This Row],[Darwin Gusts
m/s]],0.5)</f>
        <v>#REF!</v>
      </c>
      <c r="L129" s="45" t="e">
        <f>CEILING(TBL_CalcDarwin[[#This Row],[Darwin Gusts
m/s]],0.5)</f>
        <v>#REF!</v>
      </c>
      <c r="M1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9" s="39" t="e">
        <f>INDEX(Curva_Temp[Temp],MATCH(TBL_CalcDarwin[[#This Row],[Darwin Temp.
°C]],Curva_Temp[Temp]))</f>
        <v>#REF!</v>
      </c>
      <c r="R129" s="39" t="e">
        <f>INDEX(Curva_Temp[Warranted Power Curve for 
1.194Kg/m3 air density '[kW']
SG 5.0-145 (AM+1, 5.2MW) AT 
90M],MATCH(TBL_CalcDarwin[[#This Row],[Darwin Temp.
°C]],Curva_Temp[Temp]))</f>
        <v>#REF!</v>
      </c>
      <c r="S129" s="39" t="e" cm="1">
        <f t="array" ref="S129">INDEX(Curva_Temp[Temp],MATCH(TBL_CalcDarwin[[#This Row],[Darwin Temp.
°C]],Curva_Temp[Temp])+1)</f>
        <v>#REF!</v>
      </c>
      <c r="T129" s="39" t="e" cm="1">
        <f t="array" ref="T129">INDEX(Curva_Temp[Warranted Power Curve for 
1.194Kg/m3 air density '[kW']
SG 5.0-145 (AM+1, 5.2MW) AT 
90M],MATCH(TBL_CalcDarwin[[#This Row],[Darwin Temp.
°C]],Curva_Temp[Temp])+1)</f>
        <v>#REF!</v>
      </c>
      <c r="U1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9" s="39" t="e">
        <f>INDEX(Curva_Temp[Temp],MATCH(TBL_CalcDarwin[[#This Row],[Darwin Temp.
°C]],Curva_Temp[Temp]))</f>
        <v>#REF!</v>
      </c>
      <c r="Z129" s="39" t="e">
        <f>INDEX(Curva_Temp[Warranted Power Curve for 
1.194Kg/m3 air density '[kW']
SG 5.0-145 (AM 0, 5.0MW) AT 
90M],MATCH(TBL_CalcDarwin[[#This Row],[Darwin Temp.
°C]],Curva_Temp[Temp]))</f>
        <v>#REF!</v>
      </c>
      <c r="AA129" s="39" t="e" cm="1">
        <f t="array" ref="AA129">INDEX(Curva_Temp[Temp],MATCH(TBL_CalcDarwin[[#This Row],[Darwin Temp.
°C]],Curva_Temp[Temp])+1)</f>
        <v>#REF!</v>
      </c>
      <c r="AB129" s="39" t="e" cm="1">
        <f t="array" ref="AB129">INDEX(Curva_Temp[Warranted Power Curve for 
1.194Kg/m3 air density '[kW']
SG 5.0-145 (AM 0, 5.0MW) AT 
90M],MATCH(TBL_CalcDarwin[[#This Row],[Darwin Temp.
°C]],Curva_Temp[Temp])+1)</f>
        <v>#REF!</v>
      </c>
      <c r="AC129" s="43" t="e">
        <f>HLOOKUP(TBL_CalcDarwin[[#This Row],[Fecha]],#REF!,2,FALSE)</f>
        <v>#REF!</v>
      </c>
      <c r="AD129" s="43" t="e">
        <f>HLOOKUP(TBL_CalcDarwin[[#This Row],[Fecha]],#REF!,3,FALSE)</f>
        <v>#REF!</v>
      </c>
      <c r="AE129" s="43" t="e">
        <f>HLOOKUP(TBL_CalcDarwin[[#This Row],[Fecha]],#REF!,4,FALSE)</f>
        <v>#REF!</v>
      </c>
      <c r="AF129" s="43" t="e">
        <f>HLOOKUP(TBL_CalcDarwin[[#This Row],[Fecha]],#REF!,5,FALSE)</f>
        <v>#REF!</v>
      </c>
      <c r="AG129" s="43" t="e">
        <f>HLOOKUP(TBL_CalcDarwin[[#This Row],[Fecha]],#REF!,6,FALSE)</f>
        <v>#REF!</v>
      </c>
      <c r="AH129" s="43" t="e">
        <f>HLOOKUP(TBL_CalcDarwin[[#This Row],[Fecha]],#REF!,7,FALSE)</f>
        <v>#REF!</v>
      </c>
      <c r="AI129" s="44" t="e">
        <f>HLOOKUP(TBL_CalcDarwin[[#This Row],[Fecha]],#REF!,8,FALSE)</f>
        <v>#REF!</v>
      </c>
      <c r="AJ129" s="44" t="e">
        <f>HLOOKUP(TBL_CalcDarwin[[#This Row],[Fecha]],#REF!,9,FALSE)</f>
        <v>#REF!</v>
      </c>
      <c r="AK129" s="44" t="e">
        <f>HLOOKUP(TBL_CalcDarwin[[#This Row],[Fecha]],#REF!,10,FALSE)</f>
        <v>#REF!</v>
      </c>
      <c r="AL129" s="44" t="e">
        <f>HLOOKUP(TBL_CalcDarwin[[#This Row],[Fecha]],#REF!,11,FALSE)</f>
        <v>#REF!</v>
      </c>
      <c r="AM129" s="44" t="e">
        <f>HLOOKUP(TBL_CalcDarwin[[#This Row],[Fecha]],#REF!,12,FALSE)</f>
        <v>#REF!</v>
      </c>
      <c r="AN129" s="44" t="e">
        <f>HLOOKUP(TBL_CalcDarwin[[#This Row],[Fecha]],#REF!,13,FALSE)</f>
        <v>#REF!</v>
      </c>
      <c r="AO129" s="35" t="e">
        <f>TBL_CalcDarwin[[#This Row],[Lomitas - Barra A - 5.2 - Cerro]]+TBL_CalcDarwin[[#This Row],[Lomitas - Barra A - 5.2 - Medio]]+TBL_CalcDarwin[[#This Row],[Lomitas - Barra A - 5.2 - Mar]]</f>
        <v>#REF!</v>
      </c>
      <c r="AP1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9" s="35" t="e">
        <f>TBL_CalcDarwin[[#This Row],[Expansión - Barra A - 5.2 - Cerro]]+TBL_CalcDarwin[[#This Row],[Expansión - Barra A - 5.2 - Medio]]+TBL_CalcDarwin[[#This Row],[Expansión - Barra A - 5.2 - Mar]]</f>
        <v>#REF!</v>
      </c>
      <c r="AT129" s="35" t="e">
        <f>TBL_CalcDarwin[[#This Row],[Expansión - Barra B - 5.2 - Cerro]]</f>
        <v>#REF!</v>
      </c>
      <c r="AU1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9" s="29" t="e">
        <f>TBL_CalcDarwin[[#This Row],[Expansión - Barra B - 5.2 - Cerro]]*TBL_CalcDarwin[[#This Row],[AEG 5.2 MW Cerro]]</f>
        <v>#REF!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3">
      <c r="B130" s="51" t="e">
        <f t="shared" si="6"/>
        <v>#REF!</v>
      </c>
      <c r="C130" s="17" t="e">
        <f t="shared" si="12"/>
        <v>#REF!</v>
      </c>
      <c r="D130" s="34" t="e">
        <f>TBL_CalcDarwin[[#This Row],[Darwin PLOM
MW]]+TBL_CalcDarwin[[#This Row],[Darwin PLOME
MW]]</f>
        <v>#REF!</v>
      </c>
      <c r="E130" s="34" t="e">
        <f>TBL_CalcDarwin[[#This Row],[PLOM MW TOTAL BARRA A]]+TBL_CalcDarwin[[#This Row],[PLOM MW TOTAL BARRA B]]</f>
        <v>#REF!</v>
      </c>
      <c r="F130" s="34" t="e">
        <f>TBL_CalcDarwin[[#This Row],[PLOME MW TOTAL BARRA A]]+TBL_CalcDarwin[[#This Row],[PLOME MW TOTAL BARRA B]]</f>
        <v>#REF!</v>
      </c>
      <c r="G130" s="46" t="e">
        <f>#REF!</f>
        <v>#REF!</v>
      </c>
      <c r="H130" s="46" t="e">
        <f>#REF!</f>
        <v>#REF!</v>
      </c>
      <c r="I130" s="47" t="e">
        <f>#REF!</f>
        <v>#REF!</v>
      </c>
      <c r="J130" s="45" t="e">
        <f>CEILING(#REF!*TBL_CalcDarwin[[#This Row],[Darwin Gusts
m/s]],0.5)</f>
        <v>#REF!</v>
      </c>
      <c r="K130" s="45" t="e">
        <f>CEILING(#REF!*TBL_CalcDarwin[[#This Row],[Darwin Gusts
m/s]],0.5)</f>
        <v>#REF!</v>
      </c>
      <c r="L130" s="45" t="e">
        <f>CEILING(TBL_CalcDarwin[[#This Row],[Darwin Gusts
m/s]],0.5)</f>
        <v>#REF!</v>
      </c>
      <c r="M1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0" s="39" t="e">
        <f>INDEX(Curva_Temp[Temp],MATCH(TBL_CalcDarwin[[#This Row],[Darwin Temp.
°C]],Curva_Temp[Temp]))</f>
        <v>#REF!</v>
      </c>
      <c r="R130" s="39" t="e">
        <f>INDEX(Curva_Temp[Warranted Power Curve for 
1.194Kg/m3 air density '[kW']
SG 5.0-145 (AM+1, 5.2MW) AT 
90M],MATCH(TBL_CalcDarwin[[#This Row],[Darwin Temp.
°C]],Curva_Temp[Temp]))</f>
        <v>#REF!</v>
      </c>
      <c r="S130" s="39" t="e" cm="1">
        <f t="array" ref="S130">INDEX(Curva_Temp[Temp],MATCH(TBL_CalcDarwin[[#This Row],[Darwin Temp.
°C]],Curva_Temp[Temp])+1)</f>
        <v>#REF!</v>
      </c>
      <c r="T130" s="39" t="e" cm="1">
        <f t="array" ref="T130">INDEX(Curva_Temp[Warranted Power Curve for 
1.194Kg/m3 air density '[kW']
SG 5.0-145 (AM+1, 5.2MW) AT 
90M],MATCH(TBL_CalcDarwin[[#This Row],[Darwin Temp.
°C]],Curva_Temp[Temp])+1)</f>
        <v>#REF!</v>
      </c>
      <c r="U1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0" s="39" t="e">
        <f>INDEX(Curva_Temp[Temp],MATCH(TBL_CalcDarwin[[#This Row],[Darwin Temp.
°C]],Curva_Temp[Temp]))</f>
        <v>#REF!</v>
      </c>
      <c r="Z130" s="39" t="e">
        <f>INDEX(Curva_Temp[Warranted Power Curve for 
1.194Kg/m3 air density '[kW']
SG 5.0-145 (AM 0, 5.0MW) AT 
90M],MATCH(TBL_CalcDarwin[[#This Row],[Darwin Temp.
°C]],Curva_Temp[Temp]))</f>
        <v>#REF!</v>
      </c>
      <c r="AA130" s="39" t="e" cm="1">
        <f t="array" ref="AA130">INDEX(Curva_Temp[Temp],MATCH(TBL_CalcDarwin[[#This Row],[Darwin Temp.
°C]],Curva_Temp[Temp])+1)</f>
        <v>#REF!</v>
      </c>
      <c r="AB130" s="39" t="e" cm="1">
        <f t="array" ref="AB130">INDEX(Curva_Temp[Warranted Power Curve for 
1.194Kg/m3 air density '[kW']
SG 5.0-145 (AM 0, 5.0MW) AT 
90M],MATCH(TBL_CalcDarwin[[#This Row],[Darwin Temp.
°C]],Curva_Temp[Temp])+1)</f>
        <v>#REF!</v>
      </c>
      <c r="AC130" s="43" t="e">
        <f>HLOOKUP(TBL_CalcDarwin[[#This Row],[Fecha]],#REF!,2,FALSE)</f>
        <v>#REF!</v>
      </c>
      <c r="AD130" s="43" t="e">
        <f>HLOOKUP(TBL_CalcDarwin[[#This Row],[Fecha]],#REF!,3,FALSE)</f>
        <v>#REF!</v>
      </c>
      <c r="AE130" s="43" t="e">
        <f>HLOOKUP(TBL_CalcDarwin[[#This Row],[Fecha]],#REF!,4,FALSE)</f>
        <v>#REF!</v>
      </c>
      <c r="AF130" s="43" t="e">
        <f>HLOOKUP(TBL_CalcDarwin[[#This Row],[Fecha]],#REF!,5,FALSE)</f>
        <v>#REF!</v>
      </c>
      <c r="AG130" s="43" t="e">
        <f>HLOOKUP(TBL_CalcDarwin[[#This Row],[Fecha]],#REF!,6,FALSE)</f>
        <v>#REF!</v>
      </c>
      <c r="AH130" s="43" t="e">
        <f>HLOOKUP(TBL_CalcDarwin[[#This Row],[Fecha]],#REF!,7,FALSE)</f>
        <v>#REF!</v>
      </c>
      <c r="AI130" s="44" t="e">
        <f>HLOOKUP(TBL_CalcDarwin[[#This Row],[Fecha]],#REF!,8,FALSE)</f>
        <v>#REF!</v>
      </c>
      <c r="AJ130" s="44" t="e">
        <f>HLOOKUP(TBL_CalcDarwin[[#This Row],[Fecha]],#REF!,9,FALSE)</f>
        <v>#REF!</v>
      </c>
      <c r="AK130" s="44" t="e">
        <f>HLOOKUP(TBL_CalcDarwin[[#This Row],[Fecha]],#REF!,10,FALSE)</f>
        <v>#REF!</v>
      </c>
      <c r="AL130" s="44" t="e">
        <f>HLOOKUP(TBL_CalcDarwin[[#This Row],[Fecha]],#REF!,11,FALSE)</f>
        <v>#REF!</v>
      </c>
      <c r="AM130" s="44" t="e">
        <f>HLOOKUP(TBL_CalcDarwin[[#This Row],[Fecha]],#REF!,12,FALSE)</f>
        <v>#REF!</v>
      </c>
      <c r="AN130" s="44" t="e">
        <f>HLOOKUP(TBL_CalcDarwin[[#This Row],[Fecha]],#REF!,13,FALSE)</f>
        <v>#REF!</v>
      </c>
      <c r="AO130" s="35" t="e">
        <f>TBL_CalcDarwin[[#This Row],[Lomitas - Barra A - 5.2 - Cerro]]+TBL_CalcDarwin[[#This Row],[Lomitas - Barra A - 5.2 - Medio]]+TBL_CalcDarwin[[#This Row],[Lomitas - Barra A - 5.2 - Mar]]</f>
        <v>#REF!</v>
      </c>
      <c r="AP1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0" s="35" t="e">
        <f>TBL_CalcDarwin[[#This Row],[Expansión - Barra A - 5.2 - Cerro]]+TBL_CalcDarwin[[#This Row],[Expansión - Barra A - 5.2 - Medio]]+TBL_CalcDarwin[[#This Row],[Expansión - Barra A - 5.2 - Mar]]</f>
        <v>#REF!</v>
      </c>
      <c r="AT130" s="35" t="e">
        <f>TBL_CalcDarwin[[#This Row],[Expansión - Barra B - 5.2 - Cerro]]</f>
        <v>#REF!</v>
      </c>
      <c r="AU1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0" s="29" t="e">
        <f>TBL_CalcDarwin[[#This Row],[Expansión - Barra B - 5.2 - Cerro]]*TBL_CalcDarwin[[#This Row],[AEG 5.2 MW Cerro]]</f>
        <v>#REF!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3">
      <c r="B131" s="51" t="e">
        <f t="shared" si="6"/>
        <v>#REF!</v>
      </c>
      <c r="C131" s="17" t="e">
        <f t="shared" si="12"/>
        <v>#REF!</v>
      </c>
      <c r="D131" s="34" t="e">
        <f>TBL_CalcDarwin[[#This Row],[Darwin PLOM
MW]]+TBL_CalcDarwin[[#This Row],[Darwin PLOME
MW]]</f>
        <v>#REF!</v>
      </c>
      <c r="E131" s="34" t="e">
        <f>TBL_CalcDarwin[[#This Row],[PLOM MW TOTAL BARRA A]]+TBL_CalcDarwin[[#This Row],[PLOM MW TOTAL BARRA B]]</f>
        <v>#REF!</v>
      </c>
      <c r="F131" s="34" t="e">
        <f>TBL_CalcDarwin[[#This Row],[PLOME MW TOTAL BARRA A]]+TBL_CalcDarwin[[#This Row],[PLOME MW TOTAL BARRA B]]</f>
        <v>#REF!</v>
      </c>
      <c r="G131" s="46" t="e">
        <f>#REF!</f>
        <v>#REF!</v>
      </c>
      <c r="H131" s="46" t="e">
        <f>#REF!</f>
        <v>#REF!</v>
      </c>
      <c r="I131" s="47" t="e">
        <f>#REF!</f>
        <v>#REF!</v>
      </c>
      <c r="J131" s="45" t="e">
        <f>CEILING(#REF!*TBL_CalcDarwin[[#This Row],[Darwin Gusts
m/s]],0.5)</f>
        <v>#REF!</v>
      </c>
      <c r="K131" s="45" t="e">
        <f>CEILING(#REF!*TBL_CalcDarwin[[#This Row],[Darwin Gusts
m/s]],0.5)</f>
        <v>#REF!</v>
      </c>
      <c r="L131" s="45" t="e">
        <f>CEILING(TBL_CalcDarwin[[#This Row],[Darwin Gusts
m/s]],0.5)</f>
        <v>#REF!</v>
      </c>
      <c r="M1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1" s="39" t="e">
        <f>INDEX(Curva_Temp[Temp],MATCH(TBL_CalcDarwin[[#This Row],[Darwin Temp.
°C]],Curva_Temp[Temp]))</f>
        <v>#REF!</v>
      </c>
      <c r="R131" s="39" t="e">
        <f>INDEX(Curva_Temp[Warranted Power Curve for 
1.194Kg/m3 air density '[kW']
SG 5.0-145 (AM+1, 5.2MW) AT 
90M],MATCH(TBL_CalcDarwin[[#This Row],[Darwin Temp.
°C]],Curva_Temp[Temp]))</f>
        <v>#REF!</v>
      </c>
      <c r="S131" s="39" t="e" cm="1">
        <f t="array" ref="S131">INDEX(Curva_Temp[Temp],MATCH(TBL_CalcDarwin[[#This Row],[Darwin Temp.
°C]],Curva_Temp[Temp])+1)</f>
        <v>#REF!</v>
      </c>
      <c r="T131" s="39" t="e" cm="1">
        <f t="array" ref="T131">INDEX(Curva_Temp[Warranted Power Curve for 
1.194Kg/m3 air density '[kW']
SG 5.0-145 (AM+1, 5.2MW) AT 
90M],MATCH(TBL_CalcDarwin[[#This Row],[Darwin Temp.
°C]],Curva_Temp[Temp])+1)</f>
        <v>#REF!</v>
      </c>
      <c r="U1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1" s="39" t="e">
        <f>INDEX(Curva_Temp[Temp],MATCH(TBL_CalcDarwin[[#This Row],[Darwin Temp.
°C]],Curva_Temp[Temp]))</f>
        <v>#REF!</v>
      </c>
      <c r="Z131" s="39" t="e">
        <f>INDEX(Curva_Temp[Warranted Power Curve for 
1.194Kg/m3 air density '[kW']
SG 5.0-145 (AM 0, 5.0MW) AT 
90M],MATCH(TBL_CalcDarwin[[#This Row],[Darwin Temp.
°C]],Curva_Temp[Temp]))</f>
        <v>#REF!</v>
      </c>
      <c r="AA131" s="39" t="e" cm="1">
        <f t="array" ref="AA131">INDEX(Curva_Temp[Temp],MATCH(TBL_CalcDarwin[[#This Row],[Darwin Temp.
°C]],Curva_Temp[Temp])+1)</f>
        <v>#REF!</v>
      </c>
      <c r="AB131" s="39" t="e" cm="1">
        <f t="array" ref="AB131">INDEX(Curva_Temp[Warranted Power Curve for 
1.194Kg/m3 air density '[kW']
SG 5.0-145 (AM 0, 5.0MW) AT 
90M],MATCH(TBL_CalcDarwin[[#This Row],[Darwin Temp.
°C]],Curva_Temp[Temp])+1)</f>
        <v>#REF!</v>
      </c>
      <c r="AC131" s="43" t="e">
        <f>HLOOKUP(TBL_CalcDarwin[[#This Row],[Fecha]],#REF!,2,FALSE)</f>
        <v>#REF!</v>
      </c>
      <c r="AD131" s="43" t="e">
        <f>HLOOKUP(TBL_CalcDarwin[[#This Row],[Fecha]],#REF!,3,FALSE)</f>
        <v>#REF!</v>
      </c>
      <c r="AE131" s="43" t="e">
        <f>HLOOKUP(TBL_CalcDarwin[[#This Row],[Fecha]],#REF!,4,FALSE)</f>
        <v>#REF!</v>
      </c>
      <c r="AF131" s="43" t="e">
        <f>HLOOKUP(TBL_CalcDarwin[[#This Row],[Fecha]],#REF!,5,FALSE)</f>
        <v>#REF!</v>
      </c>
      <c r="AG131" s="43" t="e">
        <f>HLOOKUP(TBL_CalcDarwin[[#This Row],[Fecha]],#REF!,6,FALSE)</f>
        <v>#REF!</v>
      </c>
      <c r="AH131" s="43" t="e">
        <f>HLOOKUP(TBL_CalcDarwin[[#This Row],[Fecha]],#REF!,7,FALSE)</f>
        <v>#REF!</v>
      </c>
      <c r="AI131" s="44" t="e">
        <f>HLOOKUP(TBL_CalcDarwin[[#This Row],[Fecha]],#REF!,8,FALSE)</f>
        <v>#REF!</v>
      </c>
      <c r="AJ131" s="44" t="e">
        <f>HLOOKUP(TBL_CalcDarwin[[#This Row],[Fecha]],#REF!,9,FALSE)</f>
        <v>#REF!</v>
      </c>
      <c r="AK131" s="44" t="e">
        <f>HLOOKUP(TBL_CalcDarwin[[#This Row],[Fecha]],#REF!,10,FALSE)</f>
        <v>#REF!</v>
      </c>
      <c r="AL131" s="44" t="e">
        <f>HLOOKUP(TBL_CalcDarwin[[#This Row],[Fecha]],#REF!,11,FALSE)</f>
        <v>#REF!</v>
      </c>
      <c r="AM131" s="44" t="e">
        <f>HLOOKUP(TBL_CalcDarwin[[#This Row],[Fecha]],#REF!,12,FALSE)</f>
        <v>#REF!</v>
      </c>
      <c r="AN131" s="44" t="e">
        <f>HLOOKUP(TBL_CalcDarwin[[#This Row],[Fecha]],#REF!,13,FALSE)</f>
        <v>#REF!</v>
      </c>
      <c r="AO131" s="35" t="e">
        <f>TBL_CalcDarwin[[#This Row],[Lomitas - Barra A - 5.2 - Cerro]]+TBL_CalcDarwin[[#This Row],[Lomitas - Barra A - 5.2 - Medio]]+TBL_CalcDarwin[[#This Row],[Lomitas - Barra A - 5.2 - Mar]]</f>
        <v>#REF!</v>
      </c>
      <c r="AP1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1" s="35" t="e">
        <f>TBL_CalcDarwin[[#This Row],[Expansión - Barra A - 5.2 - Cerro]]+TBL_CalcDarwin[[#This Row],[Expansión - Barra A - 5.2 - Medio]]+TBL_CalcDarwin[[#This Row],[Expansión - Barra A - 5.2 - Mar]]</f>
        <v>#REF!</v>
      </c>
      <c r="AT131" s="35" t="e">
        <f>TBL_CalcDarwin[[#This Row],[Expansión - Barra B - 5.2 - Cerro]]</f>
        <v>#REF!</v>
      </c>
      <c r="AU1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1" s="29" t="e">
        <f>TBL_CalcDarwin[[#This Row],[Expansión - Barra B - 5.2 - Cerro]]*TBL_CalcDarwin[[#This Row],[AEG 5.2 MW Cerro]]</f>
        <v>#REF!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3">
      <c r="B132" s="51" t="e">
        <f t="shared" si="6"/>
        <v>#REF!</v>
      </c>
      <c r="C132" s="17" t="e">
        <f t="shared" si="12"/>
        <v>#REF!</v>
      </c>
      <c r="D132" s="34" t="e">
        <f>TBL_CalcDarwin[[#This Row],[Darwin PLOM
MW]]+TBL_CalcDarwin[[#This Row],[Darwin PLOME
MW]]</f>
        <v>#REF!</v>
      </c>
      <c r="E132" s="34" t="e">
        <f>TBL_CalcDarwin[[#This Row],[PLOM MW TOTAL BARRA A]]+TBL_CalcDarwin[[#This Row],[PLOM MW TOTAL BARRA B]]</f>
        <v>#REF!</v>
      </c>
      <c r="F132" s="34" t="e">
        <f>TBL_CalcDarwin[[#This Row],[PLOME MW TOTAL BARRA A]]+TBL_CalcDarwin[[#This Row],[PLOME MW TOTAL BARRA B]]</f>
        <v>#REF!</v>
      </c>
      <c r="G132" s="46" t="e">
        <f>#REF!</f>
        <v>#REF!</v>
      </c>
      <c r="H132" s="46" t="e">
        <f>#REF!</f>
        <v>#REF!</v>
      </c>
      <c r="I132" s="47" t="e">
        <f>#REF!</f>
        <v>#REF!</v>
      </c>
      <c r="J132" s="45" t="e">
        <f>CEILING(#REF!*TBL_CalcDarwin[[#This Row],[Darwin Gusts
m/s]],0.5)</f>
        <v>#REF!</v>
      </c>
      <c r="K132" s="45" t="e">
        <f>CEILING(#REF!*TBL_CalcDarwin[[#This Row],[Darwin Gusts
m/s]],0.5)</f>
        <v>#REF!</v>
      </c>
      <c r="L132" s="45" t="e">
        <f>CEILING(TBL_CalcDarwin[[#This Row],[Darwin Gusts
m/s]],0.5)</f>
        <v>#REF!</v>
      </c>
      <c r="M1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2" s="39" t="e">
        <f>INDEX(Curva_Temp[Temp],MATCH(TBL_CalcDarwin[[#This Row],[Darwin Temp.
°C]],Curva_Temp[Temp]))</f>
        <v>#REF!</v>
      </c>
      <c r="R132" s="39" t="e">
        <f>INDEX(Curva_Temp[Warranted Power Curve for 
1.194Kg/m3 air density '[kW']
SG 5.0-145 (AM+1, 5.2MW) AT 
90M],MATCH(TBL_CalcDarwin[[#This Row],[Darwin Temp.
°C]],Curva_Temp[Temp]))</f>
        <v>#REF!</v>
      </c>
      <c r="S132" s="39" t="e" cm="1">
        <f t="array" ref="S132">INDEX(Curva_Temp[Temp],MATCH(TBL_CalcDarwin[[#This Row],[Darwin Temp.
°C]],Curva_Temp[Temp])+1)</f>
        <v>#REF!</v>
      </c>
      <c r="T132" s="39" t="e" cm="1">
        <f t="array" ref="T132">INDEX(Curva_Temp[Warranted Power Curve for 
1.194Kg/m3 air density '[kW']
SG 5.0-145 (AM+1, 5.2MW) AT 
90M],MATCH(TBL_CalcDarwin[[#This Row],[Darwin Temp.
°C]],Curva_Temp[Temp])+1)</f>
        <v>#REF!</v>
      </c>
      <c r="U1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2" s="39" t="e">
        <f>INDEX(Curva_Temp[Temp],MATCH(TBL_CalcDarwin[[#This Row],[Darwin Temp.
°C]],Curva_Temp[Temp]))</f>
        <v>#REF!</v>
      </c>
      <c r="Z132" s="39" t="e">
        <f>INDEX(Curva_Temp[Warranted Power Curve for 
1.194Kg/m3 air density '[kW']
SG 5.0-145 (AM 0, 5.0MW) AT 
90M],MATCH(TBL_CalcDarwin[[#This Row],[Darwin Temp.
°C]],Curva_Temp[Temp]))</f>
        <v>#REF!</v>
      </c>
      <c r="AA132" s="39" t="e" cm="1">
        <f t="array" ref="AA132">INDEX(Curva_Temp[Temp],MATCH(TBL_CalcDarwin[[#This Row],[Darwin Temp.
°C]],Curva_Temp[Temp])+1)</f>
        <v>#REF!</v>
      </c>
      <c r="AB132" s="39" t="e" cm="1">
        <f t="array" ref="AB132">INDEX(Curva_Temp[Warranted Power Curve for 
1.194Kg/m3 air density '[kW']
SG 5.0-145 (AM 0, 5.0MW) AT 
90M],MATCH(TBL_CalcDarwin[[#This Row],[Darwin Temp.
°C]],Curva_Temp[Temp])+1)</f>
        <v>#REF!</v>
      </c>
      <c r="AC132" s="43" t="e">
        <f>HLOOKUP(TBL_CalcDarwin[[#This Row],[Fecha]],#REF!,2,FALSE)</f>
        <v>#REF!</v>
      </c>
      <c r="AD132" s="43" t="e">
        <f>HLOOKUP(TBL_CalcDarwin[[#This Row],[Fecha]],#REF!,3,FALSE)</f>
        <v>#REF!</v>
      </c>
      <c r="AE132" s="43" t="e">
        <f>HLOOKUP(TBL_CalcDarwin[[#This Row],[Fecha]],#REF!,4,FALSE)</f>
        <v>#REF!</v>
      </c>
      <c r="AF132" s="43" t="e">
        <f>HLOOKUP(TBL_CalcDarwin[[#This Row],[Fecha]],#REF!,5,FALSE)</f>
        <v>#REF!</v>
      </c>
      <c r="AG132" s="43" t="e">
        <f>HLOOKUP(TBL_CalcDarwin[[#This Row],[Fecha]],#REF!,6,FALSE)</f>
        <v>#REF!</v>
      </c>
      <c r="AH132" s="43" t="e">
        <f>HLOOKUP(TBL_CalcDarwin[[#This Row],[Fecha]],#REF!,7,FALSE)</f>
        <v>#REF!</v>
      </c>
      <c r="AI132" s="44" t="e">
        <f>HLOOKUP(TBL_CalcDarwin[[#This Row],[Fecha]],#REF!,8,FALSE)</f>
        <v>#REF!</v>
      </c>
      <c r="AJ132" s="44" t="e">
        <f>HLOOKUP(TBL_CalcDarwin[[#This Row],[Fecha]],#REF!,9,FALSE)</f>
        <v>#REF!</v>
      </c>
      <c r="AK132" s="44" t="e">
        <f>HLOOKUP(TBL_CalcDarwin[[#This Row],[Fecha]],#REF!,10,FALSE)</f>
        <v>#REF!</v>
      </c>
      <c r="AL132" s="44" t="e">
        <f>HLOOKUP(TBL_CalcDarwin[[#This Row],[Fecha]],#REF!,11,FALSE)</f>
        <v>#REF!</v>
      </c>
      <c r="AM132" s="44" t="e">
        <f>HLOOKUP(TBL_CalcDarwin[[#This Row],[Fecha]],#REF!,12,FALSE)</f>
        <v>#REF!</v>
      </c>
      <c r="AN132" s="44" t="e">
        <f>HLOOKUP(TBL_CalcDarwin[[#This Row],[Fecha]],#REF!,13,FALSE)</f>
        <v>#REF!</v>
      </c>
      <c r="AO132" s="35" t="e">
        <f>TBL_CalcDarwin[[#This Row],[Lomitas - Barra A - 5.2 - Cerro]]+TBL_CalcDarwin[[#This Row],[Lomitas - Barra A - 5.2 - Medio]]+TBL_CalcDarwin[[#This Row],[Lomitas - Barra A - 5.2 - Mar]]</f>
        <v>#REF!</v>
      </c>
      <c r="AP1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2" s="35" t="e">
        <f>TBL_CalcDarwin[[#This Row],[Expansión - Barra A - 5.2 - Cerro]]+TBL_CalcDarwin[[#This Row],[Expansión - Barra A - 5.2 - Medio]]+TBL_CalcDarwin[[#This Row],[Expansión - Barra A - 5.2 - Mar]]</f>
        <v>#REF!</v>
      </c>
      <c r="AT132" s="35" t="e">
        <f>TBL_CalcDarwin[[#This Row],[Expansión - Barra B - 5.2 - Cerro]]</f>
        <v>#REF!</v>
      </c>
      <c r="AU1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2" s="29" t="e">
        <f>TBL_CalcDarwin[[#This Row],[Expansión - Barra B - 5.2 - Cerro]]*TBL_CalcDarwin[[#This Row],[AEG 5.2 MW Cerro]]</f>
        <v>#REF!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3">
      <c r="B133" s="51" t="e">
        <f t="shared" si="6"/>
        <v>#REF!</v>
      </c>
      <c r="C133" s="17" t="e">
        <f t="shared" si="12"/>
        <v>#REF!</v>
      </c>
      <c r="D133" s="34" t="e">
        <f>TBL_CalcDarwin[[#This Row],[Darwin PLOM
MW]]+TBL_CalcDarwin[[#This Row],[Darwin PLOME
MW]]</f>
        <v>#REF!</v>
      </c>
      <c r="E133" s="34" t="e">
        <f>TBL_CalcDarwin[[#This Row],[PLOM MW TOTAL BARRA A]]+TBL_CalcDarwin[[#This Row],[PLOM MW TOTAL BARRA B]]</f>
        <v>#REF!</v>
      </c>
      <c r="F133" s="34" t="e">
        <f>TBL_CalcDarwin[[#This Row],[PLOME MW TOTAL BARRA A]]+TBL_CalcDarwin[[#This Row],[PLOME MW TOTAL BARRA B]]</f>
        <v>#REF!</v>
      </c>
      <c r="G133" s="46" t="e">
        <f>#REF!</f>
        <v>#REF!</v>
      </c>
      <c r="H133" s="46" t="e">
        <f>#REF!</f>
        <v>#REF!</v>
      </c>
      <c r="I133" s="47" t="e">
        <f>#REF!</f>
        <v>#REF!</v>
      </c>
      <c r="J133" s="45" t="e">
        <f>CEILING(#REF!*TBL_CalcDarwin[[#This Row],[Darwin Gusts
m/s]],0.5)</f>
        <v>#REF!</v>
      </c>
      <c r="K133" s="45" t="e">
        <f>CEILING(#REF!*TBL_CalcDarwin[[#This Row],[Darwin Gusts
m/s]],0.5)</f>
        <v>#REF!</v>
      </c>
      <c r="L133" s="45" t="e">
        <f>CEILING(TBL_CalcDarwin[[#This Row],[Darwin Gusts
m/s]],0.5)</f>
        <v>#REF!</v>
      </c>
      <c r="M1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3" s="39" t="e">
        <f>INDEX(Curva_Temp[Temp],MATCH(TBL_CalcDarwin[[#This Row],[Darwin Temp.
°C]],Curva_Temp[Temp]))</f>
        <v>#REF!</v>
      </c>
      <c r="R133" s="39" t="e">
        <f>INDEX(Curva_Temp[Warranted Power Curve for 
1.194Kg/m3 air density '[kW']
SG 5.0-145 (AM+1, 5.2MW) AT 
90M],MATCH(TBL_CalcDarwin[[#This Row],[Darwin Temp.
°C]],Curva_Temp[Temp]))</f>
        <v>#REF!</v>
      </c>
      <c r="S133" s="39" t="e" cm="1">
        <f t="array" ref="S133">INDEX(Curva_Temp[Temp],MATCH(TBL_CalcDarwin[[#This Row],[Darwin Temp.
°C]],Curva_Temp[Temp])+1)</f>
        <v>#REF!</v>
      </c>
      <c r="T133" s="39" t="e" cm="1">
        <f t="array" ref="T133">INDEX(Curva_Temp[Warranted Power Curve for 
1.194Kg/m3 air density '[kW']
SG 5.0-145 (AM+1, 5.2MW) AT 
90M],MATCH(TBL_CalcDarwin[[#This Row],[Darwin Temp.
°C]],Curva_Temp[Temp])+1)</f>
        <v>#REF!</v>
      </c>
      <c r="U1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3" s="39" t="e">
        <f>INDEX(Curva_Temp[Temp],MATCH(TBL_CalcDarwin[[#This Row],[Darwin Temp.
°C]],Curva_Temp[Temp]))</f>
        <v>#REF!</v>
      </c>
      <c r="Z133" s="39" t="e">
        <f>INDEX(Curva_Temp[Warranted Power Curve for 
1.194Kg/m3 air density '[kW']
SG 5.0-145 (AM 0, 5.0MW) AT 
90M],MATCH(TBL_CalcDarwin[[#This Row],[Darwin Temp.
°C]],Curva_Temp[Temp]))</f>
        <v>#REF!</v>
      </c>
      <c r="AA133" s="39" t="e" cm="1">
        <f t="array" ref="AA133">INDEX(Curva_Temp[Temp],MATCH(TBL_CalcDarwin[[#This Row],[Darwin Temp.
°C]],Curva_Temp[Temp])+1)</f>
        <v>#REF!</v>
      </c>
      <c r="AB133" s="39" t="e" cm="1">
        <f t="array" ref="AB133">INDEX(Curva_Temp[Warranted Power Curve for 
1.194Kg/m3 air density '[kW']
SG 5.0-145 (AM 0, 5.0MW) AT 
90M],MATCH(TBL_CalcDarwin[[#This Row],[Darwin Temp.
°C]],Curva_Temp[Temp])+1)</f>
        <v>#REF!</v>
      </c>
      <c r="AC133" s="43" t="e">
        <f>HLOOKUP(TBL_CalcDarwin[[#This Row],[Fecha]],#REF!,2,FALSE)</f>
        <v>#REF!</v>
      </c>
      <c r="AD133" s="43" t="e">
        <f>HLOOKUP(TBL_CalcDarwin[[#This Row],[Fecha]],#REF!,3,FALSE)</f>
        <v>#REF!</v>
      </c>
      <c r="AE133" s="43" t="e">
        <f>HLOOKUP(TBL_CalcDarwin[[#This Row],[Fecha]],#REF!,4,FALSE)</f>
        <v>#REF!</v>
      </c>
      <c r="AF133" s="43" t="e">
        <f>HLOOKUP(TBL_CalcDarwin[[#This Row],[Fecha]],#REF!,5,FALSE)</f>
        <v>#REF!</v>
      </c>
      <c r="AG133" s="43" t="e">
        <f>HLOOKUP(TBL_CalcDarwin[[#This Row],[Fecha]],#REF!,6,FALSE)</f>
        <v>#REF!</v>
      </c>
      <c r="AH133" s="43" t="e">
        <f>HLOOKUP(TBL_CalcDarwin[[#This Row],[Fecha]],#REF!,7,FALSE)</f>
        <v>#REF!</v>
      </c>
      <c r="AI133" s="44" t="e">
        <f>HLOOKUP(TBL_CalcDarwin[[#This Row],[Fecha]],#REF!,8,FALSE)</f>
        <v>#REF!</v>
      </c>
      <c r="AJ133" s="44" t="e">
        <f>HLOOKUP(TBL_CalcDarwin[[#This Row],[Fecha]],#REF!,9,FALSE)</f>
        <v>#REF!</v>
      </c>
      <c r="AK133" s="44" t="e">
        <f>HLOOKUP(TBL_CalcDarwin[[#This Row],[Fecha]],#REF!,10,FALSE)</f>
        <v>#REF!</v>
      </c>
      <c r="AL133" s="44" t="e">
        <f>HLOOKUP(TBL_CalcDarwin[[#This Row],[Fecha]],#REF!,11,FALSE)</f>
        <v>#REF!</v>
      </c>
      <c r="AM133" s="44" t="e">
        <f>HLOOKUP(TBL_CalcDarwin[[#This Row],[Fecha]],#REF!,12,FALSE)</f>
        <v>#REF!</v>
      </c>
      <c r="AN133" s="44" t="e">
        <f>HLOOKUP(TBL_CalcDarwin[[#This Row],[Fecha]],#REF!,13,FALSE)</f>
        <v>#REF!</v>
      </c>
      <c r="AO133" s="35" t="e">
        <f>TBL_CalcDarwin[[#This Row],[Lomitas - Barra A - 5.2 - Cerro]]+TBL_CalcDarwin[[#This Row],[Lomitas - Barra A - 5.2 - Medio]]+TBL_CalcDarwin[[#This Row],[Lomitas - Barra A - 5.2 - Mar]]</f>
        <v>#REF!</v>
      </c>
      <c r="AP1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3" s="35" t="e">
        <f>TBL_CalcDarwin[[#This Row],[Expansión - Barra A - 5.2 - Cerro]]+TBL_CalcDarwin[[#This Row],[Expansión - Barra A - 5.2 - Medio]]+TBL_CalcDarwin[[#This Row],[Expansión - Barra A - 5.2 - Mar]]</f>
        <v>#REF!</v>
      </c>
      <c r="AT133" s="35" t="e">
        <f>TBL_CalcDarwin[[#This Row],[Expansión - Barra B - 5.2 - Cerro]]</f>
        <v>#REF!</v>
      </c>
      <c r="AU1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3" s="29" t="e">
        <f>TBL_CalcDarwin[[#This Row],[Expansión - Barra B - 5.2 - Cerro]]*TBL_CalcDarwin[[#This Row],[AEG 5.2 MW Cerro]]</f>
        <v>#REF!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3">
      <c r="B134" s="51" t="e">
        <f t="shared" ref="B134:B197" si="13">B133+TIME(1,0,0)</f>
        <v>#REF!</v>
      </c>
      <c r="C134" s="17" t="e">
        <f t="shared" si="12"/>
        <v>#REF!</v>
      </c>
      <c r="D134" s="34" t="e">
        <f>TBL_CalcDarwin[[#This Row],[Darwin PLOM
MW]]+TBL_CalcDarwin[[#This Row],[Darwin PLOME
MW]]</f>
        <v>#REF!</v>
      </c>
      <c r="E134" s="34" t="e">
        <f>TBL_CalcDarwin[[#This Row],[PLOM MW TOTAL BARRA A]]+TBL_CalcDarwin[[#This Row],[PLOM MW TOTAL BARRA B]]</f>
        <v>#REF!</v>
      </c>
      <c r="F134" s="34" t="e">
        <f>TBL_CalcDarwin[[#This Row],[PLOME MW TOTAL BARRA A]]+TBL_CalcDarwin[[#This Row],[PLOME MW TOTAL BARRA B]]</f>
        <v>#REF!</v>
      </c>
      <c r="G134" s="46" t="e">
        <f>#REF!</f>
        <v>#REF!</v>
      </c>
      <c r="H134" s="46" t="e">
        <f>#REF!</f>
        <v>#REF!</v>
      </c>
      <c r="I134" s="47" t="e">
        <f>#REF!</f>
        <v>#REF!</v>
      </c>
      <c r="J134" s="45" t="e">
        <f>CEILING(#REF!*TBL_CalcDarwin[[#This Row],[Darwin Gusts
m/s]],0.5)</f>
        <v>#REF!</v>
      </c>
      <c r="K134" s="45" t="e">
        <f>CEILING(#REF!*TBL_CalcDarwin[[#This Row],[Darwin Gusts
m/s]],0.5)</f>
        <v>#REF!</v>
      </c>
      <c r="L134" s="45" t="e">
        <f>CEILING(TBL_CalcDarwin[[#This Row],[Darwin Gusts
m/s]],0.5)</f>
        <v>#REF!</v>
      </c>
      <c r="M1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4" s="39" t="e">
        <f>INDEX(Curva_Temp[Temp],MATCH(TBL_CalcDarwin[[#This Row],[Darwin Temp.
°C]],Curva_Temp[Temp]))</f>
        <v>#REF!</v>
      </c>
      <c r="R134" s="39" t="e">
        <f>INDEX(Curva_Temp[Warranted Power Curve for 
1.194Kg/m3 air density '[kW']
SG 5.0-145 (AM+1, 5.2MW) AT 
90M],MATCH(TBL_CalcDarwin[[#This Row],[Darwin Temp.
°C]],Curva_Temp[Temp]))</f>
        <v>#REF!</v>
      </c>
      <c r="S134" s="39" t="e" cm="1">
        <f t="array" ref="S134">INDEX(Curva_Temp[Temp],MATCH(TBL_CalcDarwin[[#This Row],[Darwin Temp.
°C]],Curva_Temp[Temp])+1)</f>
        <v>#REF!</v>
      </c>
      <c r="T134" s="39" t="e" cm="1">
        <f t="array" ref="T134">INDEX(Curva_Temp[Warranted Power Curve for 
1.194Kg/m3 air density '[kW']
SG 5.0-145 (AM+1, 5.2MW) AT 
90M],MATCH(TBL_CalcDarwin[[#This Row],[Darwin Temp.
°C]],Curva_Temp[Temp])+1)</f>
        <v>#REF!</v>
      </c>
      <c r="U1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4" s="39" t="e">
        <f>INDEX(Curva_Temp[Temp],MATCH(TBL_CalcDarwin[[#This Row],[Darwin Temp.
°C]],Curva_Temp[Temp]))</f>
        <v>#REF!</v>
      </c>
      <c r="Z134" s="39" t="e">
        <f>INDEX(Curva_Temp[Warranted Power Curve for 
1.194Kg/m3 air density '[kW']
SG 5.0-145 (AM 0, 5.0MW) AT 
90M],MATCH(TBL_CalcDarwin[[#This Row],[Darwin Temp.
°C]],Curva_Temp[Temp]))</f>
        <v>#REF!</v>
      </c>
      <c r="AA134" s="39" t="e" cm="1">
        <f t="array" ref="AA134">INDEX(Curva_Temp[Temp],MATCH(TBL_CalcDarwin[[#This Row],[Darwin Temp.
°C]],Curva_Temp[Temp])+1)</f>
        <v>#REF!</v>
      </c>
      <c r="AB134" s="39" t="e" cm="1">
        <f t="array" ref="AB134">INDEX(Curva_Temp[Warranted Power Curve for 
1.194Kg/m3 air density '[kW']
SG 5.0-145 (AM 0, 5.0MW) AT 
90M],MATCH(TBL_CalcDarwin[[#This Row],[Darwin Temp.
°C]],Curva_Temp[Temp])+1)</f>
        <v>#REF!</v>
      </c>
      <c r="AC134" s="43" t="e">
        <f>HLOOKUP(TBL_CalcDarwin[[#This Row],[Fecha]],#REF!,2,FALSE)</f>
        <v>#REF!</v>
      </c>
      <c r="AD134" s="43" t="e">
        <f>HLOOKUP(TBL_CalcDarwin[[#This Row],[Fecha]],#REF!,3,FALSE)</f>
        <v>#REF!</v>
      </c>
      <c r="AE134" s="43" t="e">
        <f>HLOOKUP(TBL_CalcDarwin[[#This Row],[Fecha]],#REF!,4,FALSE)</f>
        <v>#REF!</v>
      </c>
      <c r="AF134" s="43" t="e">
        <f>HLOOKUP(TBL_CalcDarwin[[#This Row],[Fecha]],#REF!,5,FALSE)</f>
        <v>#REF!</v>
      </c>
      <c r="AG134" s="43" t="e">
        <f>HLOOKUP(TBL_CalcDarwin[[#This Row],[Fecha]],#REF!,6,FALSE)</f>
        <v>#REF!</v>
      </c>
      <c r="AH134" s="43" t="e">
        <f>HLOOKUP(TBL_CalcDarwin[[#This Row],[Fecha]],#REF!,7,FALSE)</f>
        <v>#REF!</v>
      </c>
      <c r="AI134" s="44" t="e">
        <f>HLOOKUP(TBL_CalcDarwin[[#This Row],[Fecha]],#REF!,8,FALSE)</f>
        <v>#REF!</v>
      </c>
      <c r="AJ134" s="44" t="e">
        <f>HLOOKUP(TBL_CalcDarwin[[#This Row],[Fecha]],#REF!,9,FALSE)</f>
        <v>#REF!</v>
      </c>
      <c r="AK134" s="44" t="e">
        <f>HLOOKUP(TBL_CalcDarwin[[#This Row],[Fecha]],#REF!,10,FALSE)</f>
        <v>#REF!</v>
      </c>
      <c r="AL134" s="44" t="e">
        <f>HLOOKUP(TBL_CalcDarwin[[#This Row],[Fecha]],#REF!,11,FALSE)</f>
        <v>#REF!</v>
      </c>
      <c r="AM134" s="44" t="e">
        <f>HLOOKUP(TBL_CalcDarwin[[#This Row],[Fecha]],#REF!,12,FALSE)</f>
        <v>#REF!</v>
      </c>
      <c r="AN134" s="44" t="e">
        <f>HLOOKUP(TBL_CalcDarwin[[#This Row],[Fecha]],#REF!,13,FALSE)</f>
        <v>#REF!</v>
      </c>
      <c r="AO134" s="35" t="e">
        <f>TBL_CalcDarwin[[#This Row],[Lomitas - Barra A - 5.2 - Cerro]]+TBL_CalcDarwin[[#This Row],[Lomitas - Barra A - 5.2 - Medio]]+TBL_CalcDarwin[[#This Row],[Lomitas - Barra A - 5.2 - Mar]]</f>
        <v>#REF!</v>
      </c>
      <c r="AP1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4" s="35" t="e">
        <f>TBL_CalcDarwin[[#This Row],[Expansión - Barra A - 5.2 - Cerro]]+TBL_CalcDarwin[[#This Row],[Expansión - Barra A - 5.2 - Medio]]+TBL_CalcDarwin[[#This Row],[Expansión - Barra A - 5.2 - Mar]]</f>
        <v>#REF!</v>
      </c>
      <c r="AT134" s="35" t="e">
        <f>TBL_CalcDarwin[[#This Row],[Expansión - Barra B - 5.2 - Cerro]]</f>
        <v>#REF!</v>
      </c>
      <c r="AU1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4" s="29" t="e">
        <f>TBL_CalcDarwin[[#This Row],[Expansión - Barra B - 5.2 - Cerro]]*TBL_CalcDarwin[[#This Row],[AEG 5.2 MW Cerro]]</f>
        <v>#REF!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3">
      <c r="B135" s="51" t="e">
        <f t="shared" si="13"/>
        <v>#REF!</v>
      </c>
      <c r="C135" s="17" t="e">
        <f t="shared" si="12"/>
        <v>#REF!</v>
      </c>
      <c r="D135" s="34" t="e">
        <f>TBL_CalcDarwin[[#This Row],[Darwin PLOM
MW]]+TBL_CalcDarwin[[#This Row],[Darwin PLOME
MW]]</f>
        <v>#REF!</v>
      </c>
      <c r="E135" s="34" t="e">
        <f>TBL_CalcDarwin[[#This Row],[PLOM MW TOTAL BARRA A]]+TBL_CalcDarwin[[#This Row],[PLOM MW TOTAL BARRA B]]</f>
        <v>#REF!</v>
      </c>
      <c r="F135" s="34" t="e">
        <f>TBL_CalcDarwin[[#This Row],[PLOME MW TOTAL BARRA A]]+TBL_CalcDarwin[[#This Row],[PLOME MW TOTAL BARRA B]]</f>
        <v>#REF!</v>
      </c>
      <c r="G135" s="46" t="e">
        <f>#REF!</f>
        <v>#REF!</v>
      </c>
      <c r="H135" s="46" t="e">
        <f>#REF!</f>
        <v>#REF!</v>
      </c>
      <c r="I135" s="47" t="e">
        <f>#REF!</f>
        <v>#REF!</v>
      </c>
      <c r="J135" s="45" t="e">
        <f>CEILING(#REF!*TBL_CalcDarwin[[#This Row],[Darwin Gusts
m/s]],0.5)</f>
        <v>#REF!</v>
      </c>
      <c r="K135" s="45" t="e">
        <f>CEILING(#REF!*TBL_CalcDarwin[[#This Row],[Darwin Gusts
m/s]],0.5)</f>
        <v>#REF!</v>
      </c>
      <c r="L135" s="45" t="e">
        <f>CEILING(TBL_CalcDarwin[[#This Row],[Darwin Gusts
m/s]],0.5)</f>
        <v>#REF!</v>
      </c>
      <c r="M1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5" s="39" t="e">
        <f>INDEX(Curva_Temp[Temp],MATCH(TBL_CalcDarwin[[#This Row],[Darwin Temp.
°C]],Curva_Temp[Temp]))</f>
        <v>#REF!</v>
      </c>
      <c r="R135" s="39" t="e">
        <f>INDEX(Curva_Temp[Warranted Power Curve for 
1.194Kg/m3 air density '[kW']
SG 5.0-145 (AM+1, 5.2MW) AT 
90M],MATCH(TBL_CalcDarwin[[#This Row],[Darwin Temp.
°C]],Curva_Temp[Temp]))</f>
        <v>#REF!</v>
      </c>
      <c r="S135" s="39" t="e" cm="1">
        <f t="array" ref="S135">INDEX(Curva_Temp[Temp],MATCH(TBL_CalcDarwin[[#This Row],[Darwin Temp.
°C]],Curva_Temp[Temp])+1)</f>
        <v>#REF!</v>
      </c>
      <c r="T135" s="39" t="e" cm="1">
        <f t="array" ref="T135">INDEX(Curva_Temp[Warranted Power Curve for 
1.194Kg/m3 air density '[kW']
SG 5.0-145 (AM+1, 5.2MW) AT 
90M],MATCH(TBL_CalcDarwin[[#This Row],[Darwin Temp.
°C]],Curva_Temp[Temp])+1)</f>
        <v>#REF!</v>
      </c>
      <c r="U1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5" s="39" t="e">
        <f>INDEX(Curva_Temp[Temp],MATCH(TBL_CalcDarwin[[#This Row],[Darwin Temp.
°C]],Curva_Temp[Temp]))</f>
        <v>#REF!</v>
      </c>
      <c r="Z135" s="39" t="e">
        <f>INDEX(Curva_Temp[Warranted Power Curve for 
1.194Kg/m3 air density '[kW']
SG 5.0-145 (AM 0, 5.0MW) AT 
90M],MATCH(TBL_CalcDarwin[[#This Row],[Darwin Temp.
°C]],Curva_Temp[Temp]))</f>
        <v>#REF!</v>
      </c>
      <c r="AA135" s="39" t="e" cm="1">
        <f t="array" ref="AA135">INDEX(Curva_Temp[Temp],MATCH(TBL_CalcDarwin[[#This Row],[Darwin Temp.
°C]],Curva_Temp[Temp])+1)</f>
        <v>#REF!</v>
      </c>
      <c r="AB135" s="39" t="e" cm="1">
        <f t="array" ref="AB135">INDEX(Curva_Temp[Warranted Power Curve for 
1.194Kg/m3 air density '[kW']
SG 5.0-145 (AM 0, 5.0MW) AT 
90M],MATCH(TBL_CalcDarwin[[#This Row],[Darwin Temp.
°C]],Curva_Temp[Temp])+1)</f>
        <v>#REF!</v>
      </c>
      <c r="AC135" s="43" t="e">
        <f>HLOOKUP(TBL_CalcDarwin[[#This Row],[Fecha]],#REF!,2,FALSE)</f>
        <v>#REF!</v>
      </c>
      <c r="AD135" s="43" t="e">
        <f>HLOOKUP(TBL_CalcDarwin[[#This Row],[Fecha]],#REF!,3,FALSE)</f>
        <v>#REF!</v>
      </c>
      <c r="AE135" s="43" t="e">
        <f>HLOOKUP(TBL_CalcDarwin[[#This Row],[Fecha]],#REF!,4,FALSE)</f>
        <v>#REF!</v>
      </c>
      <c r="AF135" s="43" t="e">
        <f>HLOOKUP(TBL_CalcDarwin[[#This Row],[Fecha]],#REF!,5,FALSE)</f>
        <v>#REF!</v>
      </c>
      <c r="AG135" s="43" t="e">
        <f>HLOOKUP(TBL_CalcDarwin[[#This Row],[Fecha]],#REF!,6,FALSE)</f>
        <v>#REF!</v>
      </c>
      <c r="AH135" s="43" t="e">
        <f>HLOOKUP(TBL_CalcDarwin[[#This Row],[Fecha]],#REF!,7,FALSE)</f>
        <v>#REF!</v>
      </c>
      <c r="AI135" s="44" t="e">
        <f>HLOOKUP(TBL_CalcDarwin[[#This Row],[Fecha]],#REF!,8,FALSE)</f>
        <v>#REF!</v>
      </c>
      <c r="AJ135" s="44" t="e">
        <f>HLOOKUP(TBL_CalcDarwin[[#This Row],[Fecha]],#REF!,9,FALSE)</f>
        <v>#REF!</v>
      </c>
      <c r="AK135" s="44" t="e">
        <f>HLOOKUP(TBL_CalcDarwin[[#This Row],[Fecha]],#REF!,10,FALSE)</f>
        <v>#REF!</v>
      </c>
      <c r="AL135" s="44" t="e">
        <f>HLOOKUP(TBL_CalcDarwin[[#This Row],[Fecha]],#REF!,11,FALSE)</f>
        <v>#REF!</v>
      </c>
      <c r="AM135" s="44" t="e">
        <f>HLOOKUP(TBL_CalcDarwin[[#This Row],[Fecha]],#REF!,12,FALSE)</f>
        <v>#REF!</v>
      </c>
      <c r="AN135" s="44" t="e">
        <f>HLOOKUP(TBL_CalcDarwin[[#This Row],[Fecha]],#REF!,13,FALSE)</f>
        <v>#REF!</v>
      </c>
      <c r="AO135" s="35" t="e">
        <f>TBL_CalcDarwin[[#This Row],[Lomitas - Barra A - 5.2 - Cerro]]+TBL_CalcDarwin[[#This Row],[Lomitas - Barra A - 5.2 - Medio]]+TBL_CalcDarwin[[#This Row],[Lomitas - Barra A - 5.2 - Mar]]</f>
        <v>#REF!</v>
      </c>
      <c r="AP1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5" s="35" t="e">
        <f>TBL_CalcDarwin[[#This Row],[Expansión - Barra A - 5.2 - Cerro]]+TBL_CalcDarwin[[#This Row],[Expansión - Barra A - 5.2 - Medio]]+TBL_CalcDarwin[[#This Row],[Expansión - Barra A - 5.2 - Mar]]</f>
        <v>#REF!</v>
      </c>
      <c r="AT135" s="35" t="e">
        <f>TBL_CalcDarwin[[#This Row],[Expansión - Barra B - 5.2 - Cerro]]</f>
        <v>#REF!</v>
      </c>
      <c r="AU1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5" s="29" t="e">
        <f>TBL_CalcDarwin[[#This Row],[Expansión - Barra B - 5.2 - Cerro]]*TBL_CalcDarwin[[#This Row],[AEG 5.2 MW Cerro]]</f>
        <v>#REF!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3">
      <c r="B136" s="51" t="e">
        <f t="shared" si="13"/>
        <v>#REF!</v>
      </c>
      <c r="C136" s="17" t="e">
        <f t="shared" si="12"/>
        <v>#REF!</v>
      </c>
      <c r="D136" s="34" t="e">
        <f>TBL_CalcDarwin[[#This Row],[Darwin PLOM
MW]]+TBL_CalcDarwin[[#This Row],[Darwin PLOME
MW]]</f>
        <v>#REF!</v>
      </c>
      <c r="E136" s="34" t="e">
        <f>TBL_CalcDarwin[[#This Row],[PLOM MW TOTAL BARRA A]]+TBL_CalcDarwin[[#This Row],[PLOM MW TOTAL BARRA B]]</f>
        <v>#REF!</v>
      </c>
      <c r="F136" s="34" t="e">
        <f>TBL_CalcDarwin[[#This Row],[PLOME MW TOTAL BARRA A]]+TBL_CalcDarwin[[#This Row],[PLOME MW TOTAL BARRA B]]</f>
        <v>#REF!</v>
      </c>
      <c r="G136" s="46" t="e">
        <f>#REF!</f>
        <v>#REF!</v>
      </c>
      <c r="H136" s="46" t="e">
        <f>#REF!</f>
        <v>#REF!</v>
      </c>
      <c r="I136" s="47" t="e">
        <f>#REF!</f>
        <v>#REF!</v>
      </c>
      <c r="J136" s="45" t="e">
        <f>CEILING(#REF!*TBL_CalcDarwin[[#This Row],[Darwin Gusts
m/s]],0.5)</f>
        <v>#REF!</v>
      </c>
      <c r="K136" s="45" t="e">
        <f>CEILING(#REF!*TBL_CalcDarwin[[#This Row],[Darwin Gusts
m/s]],0.5)</f>
        <v>#REF!</v>
      </c>
      <c r="L136" s="45" t="e">
        <f>CEILING(TBL_CalcDarwin[[#This Row],[Darwin Gusts
m/s]],0.5)</f>
        <v>#REF!</v>
      </c>
      <c r="M1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6" s="39" t="e">
        <f>INDEX(Curva_Temp[Temp],MATCH(TBL_CalcDarwin[[#This Row],[Darwin Temp.
°C]],Curva_Temp[Temp]))</f>
        <v>#REF!</v>
      </c>
      <c r="R136" s="39" t="e">
        <f>INDEX(Curva_Temp[Warranted Power Curve for 
1.194Kg/m3 air density '[kW']
SG 5.0-145 (AM+1, 5.2MW) AT 
90M],MATCH(TBL_CalcDarwin[[#This Row],[Darwin Temp.
°C]],Curva_Temp[Temp]))</f>
        <v>#REF!</v>
      </c>
      <c r="S136" s="39" t="e" cm="1">
        <f t="array" ref="S136">INDEX(Curva_Temp[Temp],MATCH(TBL_CalcDarwin[[#This Row],[Darwin Temp.
°C]],Curva_Temp[Temp])+1)</f>
        <v>#REF!</v>
      </c>
      <c r="T136" s="39" t="e" cm="1">
        <f t="array" ref="T136">INDEX(Curva_Temp[Warranted Power Curve for 
1.194Kg/m3 air density '[kW']
SG 5.0-145 (AM+1, 5.2MW) AT 
90M],MATCH(TBL_CalcDarwin[[#This Row],[Darwin Temp.
°C]],Curva_Temp[Temp])+1)</f>
        <v>#REF!</v>
      </c>
      <c r="U1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6" s="39" t="e">
        <f>INDEX(Curva_Temp[Temp],MATCH(TBL_CalcDarwin[[#This Row],[Darwin Temp.
°C]],Curva_Temp[Temp]))</f>
        <v>#REF!</v>
      </c>
      <c r="Z136" s="39" t="e">
        <f>INDEX(Curva_Temp[Warranted Power Curve for 
1.194Kg/m3 air density '[kW']
SG 5.0-145 (AM 0, 5.0MW) AT 
90M],MATCH(TBL_CalcDarwin[[#This Row],[Darwin Temp.
°C]],Curva_Temp[Temp]))</f>
        <v>#REF!</v>
      </c>
      <c r="AA136" s="39" t="e" cm="1">
        <f t="array" ref="AA136">INDEX(Curva_Temp[Temp],MATCH(TBL_CalcDarwin[[#This Row],[Darwin Temp.
°C]],Curva_Temp[Temp])+1)</f>
        <v>#REF!</v>
      </c>
      <c r="AB136" s="39" t="e" cm="1">
        <f t="array" ref="AB136">INDEX(Curva_Temp[Warranted Power Curve for 
1.194Kg/m3 air density '[kW']
SG 5.0-145 (AM 0, 5.0MW) AT 
90M],MATCH(TBL_CalcDarwin[[#This Row],[Darwin Temp.
°C]],Curva_Temp[Temp])+1)</f>
        <v>#REF!</v>
      </c>
      <c r="AC136" s="43" t="e">
        <f>HLOOKUP(TBL_CalcDarwin[[#This Row],[Fecha]],#REF!,2,FALSE)</f>
        <v>#REF!</v>
      </c>
      <c r="AD136" s="43" t="e">
        <f>HLOOKUP(TBL_CalcDarwin[[#This Row],[Fecha]],#REF!,3,FALSE)</f>
        <v>#REF!</v>
      </c>
      <c r="AE136" s="43" t="e">
        <f>HLOOKUP(TBL_CalcDarwin[[#This Row],[Fecha]],#REF!,4,FALSE)</f>
        <v>#REF!</v>
      </c>
      <c r="AF136" s="43" t="e">
        <f>HLOOKUP(TBL_CalcDarwin[[#This Row],[Fecha]],#REF!,5,FALSE)</f>
        <v>#REF!</v>
      </c>
      <c r="AG136" s="43" t="e">
        <f>HLOOKUP(TBL_CalcDarwin[[#This Row],[Fecha]],#REF!,6,FALSE)</f>
        <v>#REF!</v>
      </c>
      <c r="AH136" s="43" t="e">
        <f>HLOOKUP(TBL_CalcDarwin[[#This Row],[Fecha]],#REF!,7,FALSE)</f>
        <v>#REF!</v>
      </c>
      <c r="AI136" s="44" t="e">
        <f>HLOOKUP(TBL_CalcDarwin[[#This Row],[Fecha]],#REF!,8,FALSE)</f>
        <v>#REF!</v>
      </c>
      <c r="AJ136" s="44" t="e">
        <f>HLOOKUP(TBL_CalcDarwin[[#This Row],[Fecha]],#REF!,9,FALSE)</f>
        <v>#REF!</v>
      </c>
      <c r="AK136" s="44" t="e">
        <f>HLOOKUP(TBL_CalcDarwin[[#This Row],[Fecha]],#REF!,10,FALSE)</f>
        <v>#REF!</v>
      </c>
      <c r="AL136" s="44" t="e">
        <f>HLOOKUP(TBL_CalcDarwin[[#This Row],[Fecha]],#REF!,11,FALSE)</f>
        <v>#REF!</v>
      </c>
      <c r="AM136" s="44" t="e">
        <f>HLOOKUP(TBL_CalcDarwin[[#This Row],[Fecha]],#REF!,12,FALSE)</f>
        <v>#REF!</v>
      </c>
      <c r="AN136" s="44" t="e">
        <f>HLOOKUP(TBL_CalcDarwin[[#This Row],[Fecha]],#REF!,13,FALSE)</f>
        <v>#REF!</v>
      </c>
      <c r="AO136" s="35" t="e">
        <f>TBL_CalcDarwin[[#This Row],[Lomitas - Barra A - 5.2 - Cerro]]+TBL_CalcDarwin[[#This Row],[Lomitas - Barra A - 5.2 - Medio]]+TBL_CalcDarwin[[#This Row],[Lomitas - Barra A - 5.2 - Mar]]</f>
        <v>#REF!</v>
      </c>
      <c r="AP1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6" s="35" t="e">
        <f>TBL_CalcDarwin[[#This Row],[Expansión - Barra A - 5.2 - Cerro]]+TBL_CalcDarwin[[#This Row],[Expansión - Barra A - 5.2 - Medio]]+TBL_CalcDarwin[[#This Row],[Expansión - Barra A - 5.2 - Mar]]</f>
        <v>#REF!</v>
      </c>
      <c r="AT136" s="35" t="e">
        <f>TBL_CalcDarwin[[#This Row],[Expansión - Barra B - 5.2 - Cerro]]</f>
        <v>#REF!</v>
      </c>
      <c r="AU1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6" s="29" t="e">
        <f>TBL_CalcDarwin[[#This Row],[Expansión - Barra B - 5.2 - Cerro]]*TBL_CalcDarwin[[#This Row],[AEG 5.2 MW Cerro]]</f>
        <v>#REF!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3">
      <c r="B137" s="51" t="e">
        <f t="shared" si="13"/>
        <v>#REF!</v>
      </c>
      <c r="C137" s="17" t="e">
        <f t="shared" si="12"/>
        <v>#REF!</v>
      </c>
      <c r="D137" s="34" t="e">
        <f>TBL_CalcDarwin[[#This Row],[Darwin PLOM
MW]]+TBL_CalcDarwin[[#This Row],[Darwin PLOME
MW]]</f>
        <v>#REF!</v>
      </c>
      <c r="E137" s="34" t="e">
        <f>TBL_CalcDarwin[[#This Row],[PLOM MW TOTAL BARRA A]]+TBL_CalcDarwin[[#This Row],[PLOM MW TOTAL BARRA B]]</f>
        <v>#REF!</v>
      </c>
      <c r="F137" s="34" t="e">
        <f>TBL_CalcDarwin[[#This Row],[PLOME MW TOTAL BARRA A]]+TBL_CalcDarwin[[#This Row],[PLOME MW TOTAL BARRA B]]</f>
        <v>#REF!</v>
      </c>
      <c r="G137" s="46" t="e">
        <f>#REF!</f>
        <v>#REF!</v>
      </c>
      <c r="H137" s="46" t="e">
        <f>#REF!</f>
        <v>#REF!</v>
      </c>
      <c r="I137" s="47" t="e">
        <f>#REF!</f>
        <v>#REF!</v>
      </c>
      <c r="J137" s="45" t="e">
        <f>CEILING(#REF!*TBL_CalcDarwin[[#This Row],[Darwin Gusts
m/s]],0.5)</f>
        <v>#REF!</v>
      </c>
      <c r="K137" s="45" t="e">
        <f>CEILING(#REF!*TBL_CalcDarwin[[#This Row],[Darwin Gusts
m/s]],0.5)</f>
        <v>#REF!</v>
      </c>
      <c r="L137" s="45" t="e">
        <f>CEILING(TBL_CalcDarwin[[#This Row],[Darwin Gusts
m/s]],0.5)</f>
        <v>#REF!</v>
      </c>
      <c r="M1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7" s="39" t="e">
        <f>INDEX(Curva_Temp[Temp],MATCH(TBL_CalcDarwin[[#This Row],[Darwin Temp.
°C]],Curva_Temp[Temp]))</f>
        <v>#REF!</v>
      </c>
      <c r="R137" s="39" t="e">
        <f>INDEX(Curva_Temp[Warranted Power Curve for 
1.194Kg/m3 air density '[kW']
SG 5.0-145 (AM+1, 5.2MW) AT 
90M],MATCH(TBL_CalcDarwin[[#This Row],[Darwin Temp.
°C]],Curva_Temp[Temp]))</f>
        <v>#REF!</v>
      </c>
      <c r="S137" s="39" t="e" cm="1">
        <f t="array" ref="S137">INDEX(Curva_Temp[Temp],MATCH(TBL_CalcDarwin[[#This Row],[Darwin Temp.
°C]],Curva_Temp[Temp])+1)</f>
        <v>#REF!</v>
      </c>
      <c r="T137" s="39" t="e" cm="1">
        <f t="array" ref="T137">INDEX(Curva_Temp[Warranted Power Curve for 
1.194Kg/m3 air density '[kW']
SG 5.0-145 (AM+1, 5.2MW) AT 
90M],MATCH(TBL_CalcDarwin[[#This Row],[Darwin Temp.
°C]],Curva_Temp[Temp])+1)</f>
        <v>#REF!</v>
      </c>
      <c r="U1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7" s="39" t="e">
        <f>INDEX(Curva_Temp[Temp],MATCH(TBL_CalcDarwin[[#This Row],[Darwin Temp.
°C]],Curva_Temp[Temp]))</f>
        <v>#REF!</v>
      </c>
      <c r="Z137" s="39" t="e">
        <f>INDEX(Curva_Temp[Warranted Power Curve for 
1.194Kg/m3 air density '[kW']
SG 5.0-145 (AM 0, 5.0MW) AT 
90M],MATCH(TBL_CalcDarwin[[#This Row],[Darwin Temp.
°C]],Curva_Temp[Temp]))</f>
        <v>#REF!</v>
      </c>
      <c r="AA137" s="39" t="e" cm="1">
        <f t="array" ref="AA137">INDEX(Curva_Temp[Temp],MATCH(TBL_CalcDarwin[[#This Row],[Darwin Temp.
°C]],Curva_Temp[Temp])+1)</f>
        <v>#REF!</v>
      </c>
      <c r="AB137" s="39" t="e" cm="1">
        <f t="array" ref="AB137">INDEX(Curva_Temp[Warranted Power Curve for 
1.194Kg/m3 air density '[kW']
SG 5.0-145 (AM 0, 5.0MW) AT 
90M],MATCH(TBL_CalcDarwin[[#This Row],[Darwin Temp.
°C]],Curva_Temp[Temp])+1)</f>
        <v>#REF!</v>
      </c>
      <c r="AC137" s="43" t="e">
        <f>HLOOKUP(TBL_CalcDarwin[[#This Row],[Fecha]],#REF!,2,FALSE)</f>
        <v>#REF!</v>
      </c>
      <c r="AD137" s="43" t="e">
        <f>HLOOKUP(TBL_CalcDarwin[[#This Row],[Fecha]],#REF!,3,FALSE)</f>
        <v>#REF!</v>
      </c>
      <c r="AE137" s="43" t="e">
        <f>HLOOKUP(TBL_CalcDarwin[[#This Row],[Fecha]],#REF!,4,FALSE)</f>
        <v>#REF!</v>
      </c>
      <c r="AF137" s="43" t="e">
        <f>HLOOKUP(TBL_CalcDarwin[[#This Row],[Fecha]],#REF!,5,FALSE)</f>
        <v>#REF!</v>
      </c>
      <c r="AG137" s="43" t="e">
        <f>HLOOKUP(TBL_CalcDarwin[[#This Row],[Fecha]],#REF!,6,FALSE)</f>
        <v>#REF!</v>
      </c>
      <c r="AH137" s="43" t="e">
        <f>HLOOKUP(TBL_CalcDarwin[[#This Row],[Fecha]],#REF!,7,FALSE)</f>
        <v>#REF!</v>
      </c>
      <c r="AI137" s="44" t="e">
        <f>HLOOKUP(TBL_CalcDarwin[[#This Row],[Fecha]],#REF!,8,FALSE)</f>
        <v>#REF!</v>
      </c>
      <c r="AJ137" s="44" t="e">
        <f>HLOOKUP(TBL_CalcDarwin[[#This Row],[Fecha]],#REF!,9,FALSE)</f>
        <v>#REF!</v>
      </c>
      <c r="AK137" s="44" t="e">
        <f>HLOOKUP(TBL_CalcDarwin[[#This Row],[Fecha]],#REF!,10,FALSE)</f>
        <v>#REF!</v>
      </c>
      <c r="AL137" s="44" t="e">
        <f>HLOOKUP(TBL_CalcDarwin[[#This Row],[Fecha]],#REF!,11,FALSE)</f>
        <v>#REF!</v>
      </c>
      <c r="AM137" s="44" t="e">
        <f>HLOOKUP(TBL_CalcDarwin[[#This Row],[Fecha]],#REF!,12,FALSE)</f>
        <v>#REF!</v>
      </c>
      <c r="AN137" s="44" t="e">
        <f>HLOOKUP(TBL_CalcDarwin[[#This Row],[Fecha]],#REF!,13,FALSE)</f>
        <v>#REF!</v>
      </c>
      <c r="AO137" s="35" t="e">
        <f>TBL_CalcDarwin[[#This Row],[Lomitas - Barra A - 5.2 - Cerro]]+TBL_CalcDarwin[[#This Row],[Lomitas - Barra A - 5.2 - Medio]]+TBL_CalcDarwin[[#This Row],[Lomitas - Barra A - 5.2 - Mar]]</f>
        <v>#REF!</v>
      </c>
      <c r="AP1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7" s="35" t="e">
        <f>TBL_CalcDarwin[[#This Row],[Expansión - Barra A - 5.2 - Cerro]]+TBL_CalcDarwin[[#This Row],[Expansión - Barra A - 5.2 - Medio]]+TBL_CalcDarwin[[#This Row],[Expansión - Barra A - 5.2 - Mar]]</f>
        <v>#REF!</v>
      </c>
      <c r="AT137" s="35" t="e">
        <f>TBL_CalcDarwin[[#This Row],[Expansión - Barra B - 5.2 - Cerro]]</f>
        <v>#REF!</v>
      </c>
      <c r="AU1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7" s="29" t="e">
        <f>TBL_CalcDarwin[[#This Row],[Expansión - Barra B - 5.2 - Cerro]]*TBL_CalcDarwin[[#This Row],[AEG 5.2 MW Cerro]]</f>
        <v>#REF!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3">
      <c r="B138" s="51" t="e">
        <f t="shared" si="13"/>
        <v>#REF!</v>
      </c>
      <c r="C138" s="17" t="e">
        <f t="shared" si="12"/>
        <v>#REF!</v>
      </c>
      <c r="D138" s="34" t="e">
        <f>TBL_CalcDarwin[[#This Row],[Darwin PLOM
MW]]+TBL_CalcDarwin[[#This Row],[Darwin PLOME
MW]]</f>
        <v>#REF!</v>
      </c>
      <c r="E138" s="34" t="e">
        <f>TBL_CalcDarwin[[#This Row],[PLOM MW TOTAL BARRA A]]+TBL_CalcDarwin[[#This Row],[PLOM MW TOTAL BARRA B]]</f>
        <v>#REF!</v>
      </c>
      <c r="F138" s="34" t="e">
        <f>TBL_CalcDarwin[[#This Row],[PLOME MW TOTAL BARRA A]]+TBL_CalcDarwin[[#This Row],[PLOME MW TOTAL BARRA B]]</f>
        <v>#REF!</v>
      </c>
      <c r="G138" s="46" t="e">
        <f>#REF!</f>
        <v>#REF!</v>
      </c>
      <c r="H138" s="46" t="e">
        <f>#REF!</f>
        <v>#REF!</v>
      </c>
      <c r="I138" s="47" t="e">
        <f>#REF!</f>
        <v>#REF!</v>
      </c>
      <c r="J138" s="45" t="e">
        <f>CEILING(#REF!*TBL_CalcDarwin[[#This Row],[Darwin Gusts
m/s]],0.5)</f>
        <v>#REF!</v>
      </c>
      <c r="K138" s="45" t="e">
        <f>CEILING(#REF!*TBL_CalcDarwin[[#This Row],[Darwin Gusts
m/s]],0.5)</f>
        <v>#REF!</v>
      </c>
      <c r="L138" s="45" t="e">
        <f>CEILING(TBL_CalcDarwin[[#This Row],[Darwin Gusts
m/s]],0.5)</f>
        <v>#REF!</v>
      </c>
      <c r="M1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8" s="39" t="e">
        <f>INDEX(Curva_Temp[Temp],MATCH(TBL_CalcDarwin[[#This Row],[Darwin Temp.
°C]],Curva_Temp[Temp]))</f>
        <v>#REF!</v>
      </c>
      <c r="R138" s="39" t="e">
        <f>INDEX(Curva_Temp[Warranted Power Curve for 
1.194Kg/m3 air density '[kW']
SG 5.0-145 (AM+1, 5.2MW) AT 
90M],MATCH(TBL_CalcDarwin[[#This Row],[Darwin Temp.
°C]],Curva_Temp[Temp]))</f>
        <v>#REF!</v>
      </c>
      <c r="S138" s="39" t="e" cm="1">
        <f t="array" ref="S138">INDEX(Curva_Temp[Temp],MATCH(TBL_CalcDarwin[[#This Row],[Darwin Temp.
°C]],Curva_Temp[Temp])+1)</f>
        <v>#REF!</v>
      </c>
      <c r="T138" s="39" t="e" cm="1">
        <f t="array" ref="T138">INDEX(Curva_Temp[Warranted Power Curve for 
1.194Kg/m3 air density '[kW']
SG 5.0-145 (AM+1, 5.2MW) AT 
90M],MATCH(TBL_CalcDarwin[[#This Row],[Darwin Temp.
°C]],Curva_Temp[Temp])+1)</f>
        <v>#REF!</v>
      </c>
      <c r="U1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8" s="39" t="e">
        <f>INDEX(Curva_Temp[Temp],MATCH(TBL_CalcDarwin[[#This Row],[Darwin Temp.
°C]],Curva_Temp[Temp]))</f>
        <v>#REF!</v>
      </c>
      <c r="Z138" s="39" t="e">
        <f>INDEX(Curva_Temp[Warranted Power Curve for 
1.194Kg/m3 air density '[kW']
SG 5.0-145 (AM 0, 5.0MW) AT 
90M],MATCH(TBL_CalcDarwin[[#This Row],[Darwin Temp.
°C]],Curva_Temp[Temp]))</f>
        <v>#REF!</v>
      </c>
      <c r="AA138" s="39" t="e" cm="1">
        <f t="array" ref="AA138">INDEX(Curva_Temp[Temp],MATCH(TBL_CalcDarwin[[#This Row],[Darwin Temp.
°C]],Curva_Temp[Temp])+1)</f>
        <v>#REF!</v>
      </c>
      <c r="AB138" s="39" t="e" cm="1">
        <f t="array" ref="AB138">INDEX(Curva_Temp[Warranted Power Curve for 
1.194Kg/m3 air density '[kW']
SG 5.0-145 (AM 0, 5.0MW) AT 
90M],MATCH(TBL_CalcDarwin[[#This Row],[Darwin Temp.
°C]],Curva_Temp[Temp])+1)</f>
        <v>#REF!</v>
      </c>
      <c r="AC138" s="43" t="e">
        <f>HLOOKUP(TBL_CalcDarwin[[#This Row],[Fecha]],#REF!,2,FALSE)</f>
        <v>#REF!</v>
      </c>
      <c r="AD138" s="43" t="e">
        <f>HLOOKUP(TBL_CalcDarwin[[#This Row],[Fecha]],#REF!,3,FALSE)</f>
        <v>#REF!</v>
      </c>
      <c r="AE138" s="43" t="e">
        <f>HLOOKUP(TBL_CalcDarwin[[#This Row],[Fecha]],#REF!,4,FALSE)</f>
        <v>#REF!</v>
      </c>
      <c r="AF138" s="43" t="e">
        <f>HLOOKUP(TBL_CalcDarwin[[#This Row],[Fecha]],#REF!,5,FALSE)</f>
        <v>#REF!</v>
      </c>
      <c r="AG138" s="43" t="e">
        <f>HLOOKUP(TBL_CalcDarwin[[#This Row],[Fecha]],#REF!,6,FALSE)</f>
        <v>#REF!</v>
      </c>
      <c r="AH138" s="43" t="e">
        <f>HLOOKUP(TBL_CalcDarwin[[#This Row],[Fecha]],#REF!,7,FALSE)</f>
        <v>#REF!</v>
      </c>
      <c r="AI138" s="44" t="e">
        <f>HLOOKUP(TBL_CalcDarwin[[#This Row],[Fecha]],#REF!,8,FALSE)</f>
        <v>#REF!</v>
      </c>
      <c r="AJ138" s="44" t="e">
        <f>HLOOKUP(TBL_CalcDarwin[[#This Row],[Fecha]],#REF!,9,FALSE)</f>
        <v>#REF!</v>
      </c>
      <c r="AK138" s="44" t="e">
        <f>HLOOKUP(TBL_CalcDarwin[[#This Row],[Fecha]],#REF!,10,FALSE)</f>
        <v>#REF!</v>
      </c>
      <c r="AL138" s="44" t="e">
        <f>HLOOKUP(TBL_CalcDarwin[[#This Row],[Fecha]],#REF!,11,FALSE)</f>
        <v>#REF!</v>
      </c>
      <c r="AM138" s="44" t="e">
        <f>HLOOKUP(TBL_CalcDarwin[[#This Row],[Fecha]],#REF!,12,FALSE)</f>
        <v>#REF!</v>
      </c>
      <c r="AN138" s="44" t="e">
        <f>HLOOKUP(TBL_CalcDarwin[[#This Row],[Fecha]],#REF!,13,FALSE)</f>
        <v>#REF!</v>
      </c>
      <c r="AO138" s="35" t="e">
        <f>TBL_CalcDarwin[[#This Row],[Lomitas - Barra A - 5.2 - Cerro]]+TBL_CalcDarwin[[#This Row],[Lomitas - Barra A - 5.2 - Medio]]+TBL_CalcDarwin[[#This Row],[Lomitas - Barra A - 5.2 - Mar]]</f>
        <v>#REF!</v>
      </c>
      <c r="AP1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8" s="35" t="e">
        <f>TBL_CalcDarwin[[#This Row],[Expansión - Barra A - 5.2 - Cerro]]+TBL_CalcDarwin[[#This Row],[Expansión - Barra A - 5.2 - Medio]]+TBL_CalcDarwin[[#This Row],[Expansión - Barra A - 5.2 - Mar]]</f>
        <v>#REF!</v>
      </c>
      <c r="AT138" s="35" t="e">
        <f>TBL_CalcDarwin[[#This Row],[Expansión - Barra B - 5.2 - Cerro]]</f>
        <v>#REF!</v>
      </c>
      <c r="AU1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8" s="29" t="e">
        <f>TBL_CalcDarwin[[#This Row],[Expansión - Barra B - 5.2 - Cerro]]*TBL_CalcDarwin[[#This Row],[AEG 5.2 MW Cerro]]</f>
        <v>#REF!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3">
      <c r="B139" s="51" t="e">
        <f t="shared" si="13"/>
        <v>#REF!</v>
      </c>
      <c r="C139" s="17" t="e">
        <f t="shared" si="12"/>
        <v>#REF!</v>
      </c>
      <c r="D139" s="34" t="e">
        <f>TBL_CalcDarwin[[#This Row],[Darwin PLOM
MW]]+TBL_CalcDarwin[[#This Row],[Darwin PLOME
MW]]</f>
        <v>#REF!</v>
      </c>
      <c r="E139" s="34" t="e">
        <f>TBL_CalcDarwin[[#This Row],[PLOM MW TOTAL BARRA A]]+TBL_CalcDarwin[[#This Row],[PLOM MW TOTAL BARRA B]]</f>
        <v>#REF!</v>
      </c>
      <c r="F139" s="34" t="e">
        <f>TBL_CalcDarwin[[#This Row],[PLOME MW TOTAL BARRA A]]+TBL_CalcDarwin[[#This Row],[PLOME MW TOTAL BARRA B]]</f>
        <v>#REF!</v>
      </c>
      <c r="G139" s="46" t="e">
        <f>#REF!</f>
        <v>#REF!</v>
      </c>
      <c r="H139" s="46" t="e">
        <f>#REF!</f>
        <v>#REF!</v>
      </c>
      <c r="I139" s="47" t="e">
        <f>#REF!</f>
        <v>#REF!</v>
      </c>
      <c r="J139" s="45" t="e">
        <f>CEILING(#REF!*TBL_CalcDarwin[[#This Row],[Darwin Gusts
m/s]],0.5)</f>
        <v>#REF!</v>
      </c>
      <c r="K139" s="45" t="e">
        <f>CEILING(#REF!*TBL_CalcDarwin[[#This Row],[Darwin Gusts
m/s]],0.5)</f>
        <v>#REF!</v>
      </c>
      <c r="L139" s="45" t="e">
        <f>CEILING(TBL_CalcDarwin[[#This Row],[Darwin Gusts
m/s]],0.5)</f>
        <v>#REF!</v>
      </c>
      <c r="M1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9" s="39" t="e">
        <f>INDEX(Curva_Temp[Temp],MATCH(TBL_CalcDarwin[[#This Row],[Darwin Temp.
°C]],Curva_Temp[Temp]))</f>
        <v>#REF!</v>
      </c>
      <c r="R139" s="39" t="e">
        <f>INDEX(Curva_Temp[Warranted Power Curve for 
1.194Kg/m3 air density '[kW']
SG 5.0-145 (AM+1, 5.2MW) AT 
90M],MATCH(TBL_CalcDarwin[[#This Row],[Darwin Temp.
°C]],Curva_Temp[Temp]))</f>
        <v>#REF!</v>
      </c>
      <c r="S139" s="39" t="e" cm="1">
        <f t="array" ref="S139">INDEX(Curva_Temp[Temp],MATCH(TBL_CalcDarwin[[#This Row],[Darwin Temp.
°C]],Curva_Temp[Temp])+1)</f>
        <v>#REF!</v>
      </c>
      <c r="T139" s="39" t="e" cm="1">
        <f t="array" ref="T139">INDEX(Curva_Temp[Warranted Power Curve for 
1.194Kg/m3 air density '[kW']
SG 5.0-145 (AM+1, 5.2MW) AT 
90M],MATCH(TBL_CalcDarwin[[#This Row],[Darwin Temp.
°C]],Curva_Temp[Temp])+1)</f>
        <v>#REF!</v>
      </c>
      <c r="U1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9" s="39" t="e">
        <f>INDEX(Curva_Temp[Temp],MATCH(TBL_CalcDarwin[[#This Row],[Darwin Temp.
°C]],Curva_Temp[Temp]))</f>
        <v>#REF!</v>
      </c>
      <c r="Z139" s="39" t="e">
        <f>INDEX(Curva_Temp[Warranted Power Curve for 
1.194Kg/m3 air density '[kW']
SG 5.0-145 (AM 0, 5.0MW) AT 
90M],MATCH(TBL_CalcDarwin[[#This Row],[Darwin Temp.
°C]],Curva_Temp[Temp]))</f>
        <v>#REF!</v>
      </c>
      <c r="AA139" s="39" t="e" cm="1">
        <f t="array" ref="AA139">INDEX(Curva_Temp[Temp],MATCH(TBL_CalcDarwin[[#This Row],[Darwin Temp.
°C]],Curva_Temp[Temp])+1)</f>
        <v>#REF!</v>
      </c>
      <c r="AB139" s="39" t="e" cm="1">
        <f t="array" ref="AB139">INDEX(Curva_Temp[Warranted Power Curve for 
1.194Kg/m3 air density '[kW']
SG 5.0-145 (AM 0, 5.0MW) AT 
90M],MATCH(TBL_CalcDarwin[[#This Row],[Darwin Temp.
°C]],Curva_Temp[Temp])+1)</f>
        <v>#REF!</v>
      </c>
      <c r="AC139" s="43" t="e">
        <f>HLOOKUP(TBL_CalcDarwin[[#This Row],[Fecha]],#REF!,2,FALSE)</f>
        <v>#REF!</v>
      </c>
      <c r="AD139" s="43" t="e">
        <f>HLOOKUP(TBL_CalcDarwin[[#This Row],[Fecha]],#REF!,3,FALSE)</f>
        <v>#REF!</v>
      </c>
      <c r="AE139" s="43" t="e">
        <f>HLOOKUP(TBL_CalcDarwin[[#This Row],[Fecha]],#REF!,4,FALSE)</f>
        <v>#REF!</v>
      </c>
      <c r="AF139" s="43" t="e">
        <f>HLOOKUP(TBL_CalcDarwin[[#This Row],[Fecha]],#REF!,5,FALSE)</f>
        <v>#REF!</v>
      </c>
      <c r="AG139" s="43" t="e">
        <f>HLOOKUP(TBL_CalcDarwin[[#This Row],[Fecha]],#REF!,6,FALSE)</f>
        <v>#REF!</v>
      </c>
      <c r="AH139" s="43" t="e">
        <f>HLOOKUP(TBL_CalcDarwin[[#This Row],[Fecha]],#REF!,7,FALSE)</f>
        <v>#REF!</v>
      </c>
      <c r="AI139" s="44" t="e">
        <f>HLOOKUP(TBL_CalcDarwin[[#This Row],[Fecha]],#REF!,8,FALSE)</f>
        <v>#REF!</v>
      </c>
      <c r="AJ139" s="44" t="e">
        <f>HLOOKUP(TBL_CalcDarwin[[#This Row],[Fecha]],#REF!,9,FALSE)</f>
        <v>#REF!</v>
      </c>
      <c r="AK139" s="44" t="e">
        <f>HLOOKUP(TBL_CalcDarwin[[#This Row],[Fecha]],#REF!,10,FALSE)</f>
        <v>#REF!</v>
      </c>
      <c r="AL139" s="44" t="e">
        <f>HLOOKUP(TBL_CalcDarwin[[#This Row],[Fecha]],#REF!,11,FALSE)</f>
        <v>#REF!</v>
      </c>
      <c r="AM139" s="44" t="e">
        <f>HLOOKUP(TBL_CalcDarwin[[#This Row],[Fecha]],#REF!,12,FALSE)</f>
        <v>#REF!</v>
      </c>
      <c r="AN139" s="44" t="e">
        <f>HLOOKUP(TBL_CalcDarwin[[#This Row],[Fecha]],#REF!,13,FALSE)</f>
        <v>#REF!</v>
      </c>
      <c r="AO139" s="35" t="e">
        <f>TBL_CalcDarwin[[#This Row],[Lomitas - Barra A - 5.2 - Cerro]]+TBL_CalcDarwin[[#This Row],[Lomitas - Barra A - 5.2 - Medio]]+TBL_CalcDarwin[[#This Row],[Lomitas - Barra A - 5.2 - Mar]]</f>
        <v>#REF!</v>
      </c>
      <c r="AP1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9" s="35" t="e">
        <f>TBL_CalcDarwin[[#This Row],[Expansión - Barra A - 5.2 - Cerro]]+TBL_CalcDarwin[[#This Row],[Expansión - Barra A - 5.2 - Medio]]+TBL_CalcDarwin[[#This Row],[Expansión - Barra A - 5.2 - Mar]]</f>
        <v>#REF!</v>
      </c>
      <c r="AT139" s="35" t="e">
        <f>TBL_CalcDarwin[[#This Row],[Expansión - Barra B - 5.2 - Cerro]]</f>
        <v>#REF!</v>
      </c>
      <c r="AU1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9" s="29" t="e">
        <f>TBL_CalcDarwin[[#This Row],[Expansión - Barra B - 5.2 - Cerro]]*TBL_CalcDarwin[[#This Row],[AEG 5.2 MW Cerro]]</f>
        <v>#REF!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3">
      <c r="B140" s="51" t="e">
        <f t="shared" si="13"/>
        <v>#REF!</v>
      </c>
      <c r="C140" s="17" t="e">
        <f t="shared" si="12"/>
        <v>#REF!</v>
      </c>
      <c r="D140" s="34" t="e">
        <f>TBL_CalcDarwin[[#This Row],[Darwin PLOM
MW]]+TBL_CalcDarwin[[#This Row],[Darwin PLOME
MW]]</f>
        <v>#REF!</v>
      </c>
      <c r="E140" s="34" t="e">
        <f>TBL_CalcDarwin[[#This Row],[PLOM MW TOTAL BARRA A]]+TBL_CalcDarwin[[#This Row],[PLOM MW TOTAL BARRA B]]</f>
        <v>#REF!</v>
      </c>
      <c r="F140" s="34" t="e">
        <f>TBL_CalcDarwin[[#This Row],[PLOME MW TOTAL BARRA A]]+TBL_CalcDarwin[[#This Row],[PLOME MW TOTAL BARRA B]]</f>
        <v>#REF!</v>
      </c>
      <c r="G140" s="46" t="e">
        <f>#REF!</f>
        <v>#REF!</v>
      </c>
      <c r="H140" s="46" t="e">
        <f>#REF!</f>
        <v>#REF!</v>
      </c>
      <c r="I140" s="47" t="e">
        <f>#REF!</f>
        <v>#REF!</v>
      </c>
      <c r="J140" s="45" t="e">
        <f>CEILING(#REF!*TBL_CalcDarwin[[#This Row],[Darwin Gusts
m/s]],0.5)</f>
        <v>#REF!</v>
      </c>
      <c r="K140" s="45" t="e">
        <f>CEILING(#REF!*TBL_CalcDarwin[[#This Row],[Darwin Gusts
m/s]],0.5)</f>
        <v>#REF!</v>
      </c>
      <c r="L140" s="45" t="e">
        <f>CEILING(TBL_CalcDarwin[[#This Row],[Darwin Gusts
m/s]],0.5)</f>
        <v>#REF!</v>
      </c>
      <c r="M1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0" s="39" t="e">
        <f>INDEX(Curva_Temp[Temp],MATCH(TBL_CalcDarwin[[#This Row],[Darwin Temp.
°C]],Curva_Temp[Temp]))</f>
        <v>#REF!</v>
      </c>
      <c r="R140" s="39" t="e">
        <f>INDEX(Curva_Temp[Warranted Power Curve for 
1.194Kg/m3 air density '[kW']
SG 5.0-145 (AM+1, 5.2MW) AT 
90M],MATCH(TBL_CalcDarwin[[#This Row],[Darwin Temp.
°C]],Curva_Temp[Temp]))</f>
        <v>#REF!</v>
      </c>
      <c r="S140" s="39" t="e" cm="1">
        <f t="array" ref="S140">INDEX(Curva_Temp[Temp],MATCH(TBL_CalcDarwin[[#This Row],[Darwin Temp.
°C]],Curva_Temp[Temp])+1)</f>
        <v>#REF!</v>
      </c>
      <c r="T140" s="39" t="e" cm="1">
        <f t="array" ref="T140">INDEX(Curva_Temp[Warranted Power Curve for 
1.194Kg/m3 air density '[kW']
SG 5.0-145 (AM+1, 5.2MW) AT 
90M],MATCH(TBL_CalcDarwin[[#This Row],[Darwin Temp.
°C]],Curva_Temp[Temp])+1)</f>
        <v>#REF!</v>
      </c>
      <c r="U1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0" s="39" t="e">
        <f>INDEX(Curva_Temp[Temp],MATCH(TBL_CalcDarwin[[#This Row],[Darwin Temp.
°C]],Curva_Temp[Temp]))</f>
        <v>#REF!</v>
      </c>
      <c r="Z140" s="39" t="e">
        <f>INDEX(Curva_Temp[Warranted Power Curve for 
1.194Kg/m3 air density '[kW']
SG 5.0-145 (AM 0, 5.0MW) AT 
90M],MATCH(TBL_CalcDarwin[[#This Row],[Darwin Temp.
°C]],Curva_Temp[Temp]))</f>
        <v>#REF!</v>
      </c>
      <c r="AA140" s="39" t="e" cm="1">
        <f t="array" ref="AA140">INDEX(Curva_Temp[Temp],MATCH(TBL_CalcDarwin[[#This Row],[Darwin Temp.
°C]],Curva_Temp[Temp])+1)</f>
        <v>#REF!</v>
      </c>
      <c r="AB140" s="39" t="e" cm="1">
        <f t="array" ref="AB140">INDEX(Curva_Temp[Warranted Power Curve for 
1.194Kg/m3 air density '[kW']
SG 5.0-145 (AM 0, 5.0MW) AT 
90M],MATCH(TBL_CalcDarwin[[#This Row],[Darwin Temp.
°C]],Curva_Temp[Temp])+1)</f>
        <v>#REF!</v>
      </c>
      <c r="AC140" s="43" t="e">
        <f>HLOOKUP(TBL_CalcDarwin[[#This Row],[Fecha]],#REF!,2,FALSE)</f>
        <v>#REF!</v>
      </c>
      <c r="AD140" s="43" t="e">
        <f>HLOOKUP(TBL_CalcDarwin[[#This Row],[Fecha]],#REF!,3,FALSE)</f>
        <v>#REF!</v>
      </c>
      <c r="AE140" s="43" t="e">
        <f>HLOOKUP(TBL_CalcDarwin[[#This Row],[Fecha]],#REF!,4,FALSE)</f>
        <v>#REF!</v>
      </c>
      <c r="AF140" s="43" t="e">
        <f>HLOOKUP(TBL_CalcDarwin[[#This Row],[Fecha]],#REF!,5,FALSE)</f>
        <v>#REF!</v>
      </c>
      <c r="AG140" s="43" t="e">
        <f>HLOOKUP(TBL_CalcDarwin[[#This Row],[Fecha]],#REF!,6,FALSE)</f>
        <v>#REF!</v>
      </c>
      <c r="AH140" s="43" t="e">
        <f>HLOOKUP(TBL_CalcDarwin[[#This Row],[Fecha]],#REF!,7,FALSE)</f>
        <v>#REF!</v>
      </c>
      <c r="AI140" s="44" t="e">
        <f>HLOOKUP(TBL_CalcDarwin[[#This Row],[Fecha]],#REF!,8,FALSE)</f>
        <v>#REF!</v>
      </c>
      <c r="AJ140" s="44" t="e">
        <f>HLOOKUP(TBL_CalcDarwin[[#This Row],[Fecha]],#REF!,9,FALSE)</f>
        <v>#REF!</v>
      </c>
      <c r="AK140" s="44" t="e">
        <f>HLOOKUP(TBL_CalcDarwin[[#This Row],[Fecha]],#REF!,10,FALSE)</f>
        <v>#REF!</v>
      </c>
      <c r="AL140" s="44" t="e">
        <f>HLOOKUP(TBL_CalcDarwin[[#This Row],[Fecha]],#REF!,11,FALSE)</f>
        <v>#REF!</v>
      </c>
      <c r="AM140" s="44" t="e">
        <f>HLOOKUP(TBL_CalcDarwin[[#This Row],[Fecha]],#REF!,12,FALSE)</f>
        <v>#REF!</v>
      </c>
      <c r="AN140" s="44" t="e">
        <f>HLOOKUP(TBL_CalcDarwin[[#This Row],[Fecha]],#REF!,13,FALSE)</f>
        <v>#REF!</v>
      </c>
      <c r="AO140" s="35" t="e">
        <f>TBL_CalcDarwin[[#This Row],[Lomitas - Barra A - 5.2 - Cerro]]+TBL_CalcDarwin[[#This Row],[Lomitas - Barra A - 5.2 - Medio]]+TBL_CalcDarwin[[#This Row],[Lomitas - Barra A - 5.2 - Mar]]</f>
        <v>#REF!</v>
      </c>
      <c r="AP1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0" s="35" t="e">
        <f>TBL_CalcDarwin[[#This Row],[Expansión - Barra A - 5.2 - Cerro]]+TBL_CalcDarwin[[#This Row],[Expansión - Barra A - 5.2 - Medio]]+TBL_CalcDarwin[[#This Row],[Expansión - Barra A - 5.2 - Mar]]</f>
        <v>#REF!</v>
      </c>
      <c r="AT140" s="35" t="e">
        <f>TBL_CalcDarwin[[#This Row],[Expansión - Barra B - 5.2 - Cerro]]</f>
        <v>#REF!</v>
      </c>
      <c r="AU1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0" s="29" t="e">
        <f>TBL_CalcDarwin[[#This Row],[Expansión - Barra B - 5.2 - Cerro]]*TBL_CalcDarwin[[#This Row],[AEG 5.2 MW Cerro]]</f>
        <v>#REF!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3">
      <c r="B141" s="51" t="e">
        <f t="shared" si="13"/>
        <v>#REF!</v>
      </c>
      <c r="C141" s="17" t="e">
        <f t="shared" si="12"/>
        <v>#REF!</v>
      </c>
      <c r="D141" s="34" t="e">
        <f>TBL_CalcDarwin[[#This Row],[Darwin PLOM
MW]]+TBL_CalcDarwin[[#This Row],[Darwin PLOME
MW]]</f>
        <v>#REF!</v>
      </c>
      <c r="E141" s="34" t="e">
        <f>TBL_CalcDarwin[[#This Row],[PLOM MW TOTAL BARRA A]]+TBL_CalcDarwin[[#This Row],[PLOM MW TOTAL BARRA B]]</f>
        <v>#REF!</v>
      </c>
      <c r="F141" s="34" t="e">
        <f>TBL_CalcDarwin[[#This Row],[PLOME MW TOTAL BARRA A]]+TBL_CalcDarwin[[#This Row],[PLOME MW TOTAL BARRA B]]</f>
        <v>#REF!</v>
      </c>
      <c r="G141" s="46" t="e">
        <f>#REF!</f>
        <v>#REF!</v>
      </c>
      <c r="H141" s="46" t="e">
        <f>#REF!</f>
        <v>#REF!</v>
      </c>
      <c r="I141" s="47" t="e">
        <f>#REF!</f>
        <v>#REF!</v>
      </c>
      <c r="J141" s="45" t="e">
        <f>CEILING(#REF!*TBL_CalcDarwin[[#This Row],[Darwin Gusts
m/s]],0.5)</f>
        <v>#REF!</v>
      </c>
      <c r="K141" s="45" t="e">
        <f>CEILING(#REF!*TBL_CalcDarwin[[#This Row],[Darwin Gusts
m/s]],0.5)</f>
        <v>#REF!</v>
      </c>
      <c r="L141" s="45" t="e">
        <f>CEILING(TBL_CalcDarwin[[#This Row],[Darwin Gusts
m/s]],0.5)</f>
        <v>#REF!</v>
      </c>
      <c r="M1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1" s="39" t="e">
        <f>INDEX(Curva_Temp[Temp],MATCH(TBL_CalcDarwin[[#This Row],[Darwin Temp.
°C]],Curva_Temp[Temp]))</f>
        <v>#REF!</v>
      </c>
      <c r="R141" s="39" t="e">
        <f>INDEX(Curva_Temp[Warranted Power Curve for 
1.194Kg/m3 air density '[kW']
SG 5.0-145 (AM+1, 5.2MW) AT 
90M],MATCH(TBL_CalcDarwin[[#This Row],[Darwin Temp.
°C]],Curva_Temp[Temp]))</f>
        <v>#REF!</v>
      </c>
      <c r="S141" s="39" t="e" cm="1">
        <f t="array" ref="S141">INDEX(Curva_Temp[Temp],MATCH(TBL_CalcDarwin[[#This Row],[Darwin Temp.
°C]],Curva_Temp[Temp])+1)</f>
        <v>#REF!</v>
      </c>
      <c r="T141" s="39" t="e" cm="1">
        <f t="array" ref="T141">INDEX(Curva_Temp[Warranted Power Curve for 
1.194Kg/m3 air density '[kW']
SG 5.0-145 (AM+1, 5.2MW) AT 
90M],MATCH(TBL_CalcDarwin[[#This Row],[Darwin Temp.
°C]],Curva_Temp[Temp])+1)</f>
        <v>#REF!</v>
      </c>
      <c r="U1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1" s="39" t="e">
        <f>INDEX(Curva_Temp[Temp],MATCH(TBL_CalcDarwin[[#This Row],[Darwin Temp.
°C]],Curva_Temp[Temp]))</f>
        <v>#REF!</v>
      </c>
      <c r="Z141" s="39" t="e">
        <f>INDEX(Curva_Temp[Warranted Power Curve for 
1.194Kg/m3 air density '[kW']
SG 5.0-145 (AM 0, 5.0MW) AT 
90M],MATCH(TBL_CalcDarwin[[#This Row],[Darwin Temp.
°C]],Curva_Temp[Temp]))</f>
        <v>#REF!</v>
      </c>
      <c r="AA141" s="39" t="e" cm="1">
        <f t="array" ref="AA141">INDEX(Curva_Temp[Temp],MATCH(TBL_CalcDarwin[[#This Row],[Darwin Temp.
°C]],Curva_Temp[Temp])+1)</f>
        <v>#REF!</v>
      </c>
      <c r="AB141" s="39" t="e" cm="1">
        <f t="array" ref="AB141">INDEX(Curva_Temp[Warranted Power Curve for 
1.194Kg/m3 air density '[kW']
SG 5.0-145 (AM 0, 5.0MW) AT 
90M],MATCH(TBL_CalcDarwin[[#This Row],[Darwin Temp.
°C]],Curva_Temp[Temp])+1)</f>
        <v>#REF!</v>
      </c>
      <c r="AC141" s="43" t="e">
        <f>HLOOKUP(TBL_CalcDarwin[[#This Row],[Fecha]],#REF!,2,FALSE)</f>
        <v>#REF!</v>
      </c>
      <c r="AD141" s="43" t="e">
        <f>HLOOKUP(TBL_CalcDarwin[[#This Row],[Fecha]],#REF!,3,FALSE)</f>
        <v>#REF!</v>
      </c>
      <c r="AE141" s="43" t="e">
        <f>HLOOKUP(TBL_CalcDarwin[[#This Row],[Fecha]],#REF!,4,FALSE)</f>
        <v>#REF!</v>
      </c>
      <c r="AF141" s="43" t="e">
        <f>HLOOKUP(TBL_CalcDarwin[[#This Row],[Fecha]],#REF!,5,FALSE)</f>
        <v>#REF!</v>
      </c>
      <c r="AG141" s="43" t="e">
        <f>HLOOKUP(TBL_CalcDarwin[[#This Row],[Fecha]],#REF!,6,FALSE)</f>
        <v>#REF!</v>
      </c>
      <c r="AH141" s="43" t="e">
        <f>HLOOKUP(TBL_CalcDarwin[[#This Row],[Fecha]],#REF!,7,FALSE)</f>
        <v>#REF!</v>
      </c>
      <c r="AI141" s="44" t="e">
        <f>HLOOKUP(TBL_CalcDarwin[[#This Row],[Fecha]],#REF!,8,FALSE)</f>
        <v>#REF!</v>
      </c>
      <c r="AJ141" s="44" t="e">
        <f>HLOOKUP(TBL_CalcDarwin[[#This Row],[Fecha]],#REF!,9,FALSE)</f>
        <v>#REF!</v>
      </c>
      <c r="AK141" s="44" t="e">
        <f>HLOOKUP(TBL_CalcDarwin[[#This Row],[Fecha]],#REF!,10,FALSE)</f>
        <v>#REF!</v>
      </c>
      <c r="AL141" s="44" t="e">
        <f>HLOOKUP(TBL_CalcDarwin[[#This Row],[Fecha]],#REF!,11,FALSE)</f>
        <v>#REF!</v>
      </c>
      <c r="AM141" s="44" t="e">
        <f>HLOOKUP(TBL_CalcDarwin[[#This Row],[Fecha]],#REF!,12,FALSE)</f>
        <v>#REF!</v>
      </c>
      <c r="AN141" s="44" t="e">
        <f>HLOOKUP(TBL_CalcDarwin[[#This Row],[Fecha]],#REF!,13,FALSE)</f>
        <v>#REF!</v>
      </c>
      <c r="AO141" s="35" t="e">
        <f>TBL_CalcDarwin[[#This Row],[Lomitas - Barra A - 5.2 - Cerro]]+TBL_CalcDarwin[[#This Row],[Lomitas - Barra A - 5.2 - Medio]]+TBL_CalcDarwin[[#This Row],[Lomitas - Barra A - 5.2 - Mar]]</f>
        <v>#REF!</v>
      </c>
      <c r="AP1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1" s="35" t="e">
        <f>TBL_CalcDarwin[[#This Row],[Expansión - Barra A - 5.2 - Cerro]]+TBL_CalcDarwin[[#This Row],[Expansión - Barra A - 5.2 - Medio]]+TBL_CalcDarwin[[#This Row],[Expansión - Barra A - 5.2 - Mar]]</f>
        <v>#REF!</v>
      </c>
      <c r="AT141" s="35" t="e">
        <f>TBL_CalcDarwin[[#This Row],[Expansión - Barra B - 5.2 - Cerro]]</f>
        <v>#REF!</v>
      </c>
      <c r="AU1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1" s="29" t="e">
        <f>TBL_CalcDarwin[[#This Row],[Expansión - Barra B - 5.2 - Cerro]]*TBL_CalcDarwin[[#This Row],[AEG 5.2 MW Cerro]]</f>
        <v>#REF!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3">
      <c r="B142" s="51" t="e">
        <f t="shared" si="13"/>
        <v>#REF!</v>
      </c>
      <c r="C142" s="17" t="e">
        <f t="shared" si="12"/>
        <v>#REF!</v>
      </c>
      <c r="D142" s="34" t="e">
        <f>TBL_CalcDarwin[[#This Row],[Darwin PLOM
MW]]+TBL_CalcDarwin[[#This Row],[Darwin PLOME
MW]]</f>
        <v>#REF!</v>
      </c>
      <c r="E142" s="34" t="e">
        <f>TBL_CalcDarwin[[#This Row],[PLOM MW TOTAL BARRA A]]+TBL_CalcDarwin[[#This Row],[PLOM MW TOTAL BARRA B]]</f>
        <v>#REF!</v>
      </c>
      <c r="F142" s="34" t="e">
        <f>TBL_CalcDarwin[[#This Row],[PLOME MW TOTAL BARRA A]]+TBL_CalcDarwin[[#This Row],[PLOME MW TOTAL BARRA B]]</f>
        <v>#REF!</v>
      </c>
      <c r="G142" s="46" t="e">
        <f>#REF!</f>
        <v>#REF!</v>
      </c>
      <c r="H142" s="46" t="e">
        <f>#REF!</f>
        <v>#REF!</v>
      </c>
      <c r="I142" s="47" t="e">
        <f>#REF!</f>
        <v>#REF!</v>
      </c>
      <c r="J142" s="45" t="e">
        <f>CEILING(#REF!*TBL_CalcDarwin[[#This Row],[Darwin Gusts
m/s]],0.5)</f>
        <v>#REF!</v>
      </c>
      <c r="K142" s="45" t="e">
        <f>CEILING(#REF!*TBL_CalcDarwin[[#This Row],[Darwin Gusts
m/s]],0.5)</f>
        <v>#REF!</v>
      </c>
      <c r="L142" s="45" t="e">
        <f>CEILING(TBL_CalcDarwin[[#This Row],[Darwin Gusts
m/s]],0.5)</f>
        <v>#REF!</v>
      </c>
      <c r="M1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2" s="39" t="e">
        <f>INDEX(Curva_Temp[Temp],MATCH(TBL_CalcDarwin[[#This Row],[Darwin Temp.
°C]],Curva_Temp[Temp]))</f>
        <v>#REF!</v>
      </c>
      <c r="R142" s="39" t="e">
        <f>INDEX(Curva_Temp[Warranted Power Curve for 
1.194Kg/m3 air density '[kW']
SG 5.0-145 (AM+1, 5.2MW) AT 
90M],MATCH(TBL_CalcDarwin[[#This Row],[Darwin Temp.
°C]],Curva_Temp[Temp]))</f>
        <v>#REF!</v>
      </c>
      <c r="S142" s="39" t="e" cm="1">
        <f t="array" ref="S142">INDEX(Curva_Temp[Temp],MATCH(TBL_CalcDarwin[[#This Row],[Darwin Temp.
°C]],Curva_Temp[Temp])+1)</f>
        <v>#REF!</v>
      </c>
      <c r="T142" s="39" t="e" cm="1">
        <f t="array" ref="T142">INDEX(Curva_Temp[Warranted Power Curve for 
1.194Kg/m3 air density '[kW']
SG 5.0-145 (AM+1, 5.2MW) AT 
90M],MATCH(TBL_CalcDarwin[[#This Row],[Darwin Temp.
°C]],Curva_Temp[Temp])+1)</f>
        <v>#REF!</v>
      </c>
      <c r="U1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2" s="39" t="e">
        <f>INDEX(Curva_Temp[Temp],MATCH(TBL_CalcDarwin[[#This Row],[Darwin Temp.
°C]],Curva_Temp[Temp]))</f>
        <v>#REF!</v>
      </c>
      <c r="Z142" s="39" t="e">
        <f>INDEX(Curva_Temp[Warranted Power Curve for 
1.194Kg/m3 air density '[kW']
SG 5.0-145 (AM 0, 5.0MW) AT 
90M],MATCH(TBL_CalcDarwin[[#This Row],[Darwin Temp.
°C]],Curva_Temp[Temp]))</f>
        <v>#REF!</v>
      </c>
      <c r="AA142" s="39" t="e" cm="1">
        <f t="array" ref="AA142">INDEX(Curva_Temp[Temp],MATCH(TBL_CalcDarwin[[#This Row],[Darwin Temp.
°C]],Curva_Temp[Temp])+1)</f>
        <v>#REF!</v>
      </c>
      <c r="AB142" s="39" t="e" cm="1">
        <f t="array" ref="AB142">INDEX(Curva_Temp[Warranted Power Curve for 
1.194Kg/m3 air density '[kW']
SG 5.0-145 (AM 0, 5.0MW) AT 
90M],MATCH(TBL_CalcDarwin[[#This Row],[Darwin Temp.
°C]],Curva_Temp[Temp])+1)</f>
        <v>#REF!</v>
      </c>
      <c r="AC142" s="43" t="e">
        <f>HLOOKUP(TBL_CalcDarwin[[#This Row],[Fecha]],#REF!,2,FALSE)</f>
        <v>#REF!</v>
      </c>
      <c r="AD142" s="43" t="e">
        <f>HLOOKUP(TBL_CalcDarwin[[#This Row],[Fecha]],#REF!,3,FALSE)</f>
        <v>#REF!</v>
      </c>
      <c r="AE142" s="43" t="e">
        <f>HLOOKUP(TBL_CalcDarwin[[#This Row],[Fecha]],#REF!,4,FALSE)</f>
        <v>#REF!</v>
      </c>
      <c r="AF142" s="43" t="e">
        <f>HLOOKUP(TBL_CalcDarwin[[#This Row],[Fecha]],#REF!,5,FALSE)</f>
        <v>#REF!</v>
      </c>
      <c r="AG142" s="43" t="e">
        <f>HLOOKUP(TBL_CalcDarwin[[#This Row],[Fecha]],#REF!,6,FALSE)</f>
        <v>#REF!</v>
      </c>
      <c r="AH142" s="43" t="e">
        <f>HLOOKUP(TBL_CalcDarwin[[#This Row],[Fecha]],#REF!,7,FALSE)</f>
        <v>#REF!</v>
      </c>
      <c r="AI142" s="44" t="e">
        <f>HLOOKUP(TBL_CalcDarwin[[#This Row],[Fecha]],#REF!,8,FALSE)</f>
        <v>#REF!</v>
      </c>
      <c r="AJ142" s="44" t="e">
        <f>HLOOKUP(TBL_CalcDarwin[[#This Row],[Fecha]],#REF!,9,FALSE)</f>
        <v>#REF!</v>
      </c>
      <c r="AK142" s="44" t="e">
        <f>HLOOKUP(TBL_CalcDarwin[[#This Row],[Fecha]],#REF!,10,FALSE)</f>
        <v>#REF!</v>
      </c>
      <c r="AL142" s="44" t="e">
        <f>HLOOKUP(TBL_CalcDarwin[[#This Row],[Fecha]],#REF!,11,FALSE)</f>
        <v>#REF!</v>
      </c>
      <c r="AM142" s="44" t="e">
        <f>HLOOKUP(TBL_CalcDarwin[[#This Row],[Fecha]],#REF!,12,FALSE)</f>
        <v>#REF!</v>
      </c>
      <c r="AN142" s="44" t="e">
        <f>HLOOKUP(TBL_CalcDarwin[[#This Row],[Fecha]],#REF!,13,FALSE)</f>
        <v>#REF!</v>
      </c>
      <c r="AO142" s="35" t="e">
        <f>TBL_CalcDarwin[[#This Row],[Lomitas - Barra A - 5.2 - Cerro]]+TBL_CalcDarwin[[#This Row],[Lomitas - Barra A - 5.2 - Medio]]+TBL_CalcDarwin[[#This Row],[Lomitas - Barra A - 5.2 - Mar]]</f>
        <v>#REF!</v>
      </c>
      <c r="AP1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2" s="35" t="e">
        <f>TBL_CalcDarwin[[#This Row],[Expansión - Barra A - 5.2 - Cerro]]+TBL_CalcDarwin[[#This Row],[Expansión - Barra A - 5.2 - Medio]]+TBL_CalcDarwin[[#This Row],[Expansión - Barra A - 5.2 - Mar]]</f>
        <v>#REF!</v>
      </c>
      <c r="AT142" s="35" t="e">
        <f>TBL_CalcDarwin[[#This Row],[Expansión - Barra B - 5.2 - Cerro]]</f>
        <v>#REF!</v>
      </c>
      <c r="AU1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2" s="29" t="e">
        <f>TBL_CalcDarwin[[#This Row],[Expansión - Barra B - 5.2 - Cerro]]*TBL_CalcDarwin[[#This Row],[AEG 5.2 MW Cerro]]</f>
        <v>#REF!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3">
      <c r="B143" s="51" t="e">
        <f t="shared" si="13"/>
        <v>#REF!</v>
      </c>
      <c r="C143" s="17" t="e">
        <f>C142+TIME(1,0,0)</f>
        <v>#REF!</v>
      </c>
      <c r="D143" s="34" t="e">
        <f>TBL_CalcDarwin[[#This Row],[Darwin PLOM
MW]]+TBL_CalcDarwin[[#This Row],[Darwin PLOME
MW]]</f>
        <v>#REF!</v>
      </c>
      <c r="E143" s="34" t="e">
        <f>TBL_CalcDarwin[[#This Row],[PLOM MW TOTAL BARRA A]]+TBL_CalcDarwin[[#This Row],[PLOM MW TOTAL BARRA B]]</f>
        <v>#REF!</v>
      </c>
      <c r="F143" s="34" t="e">
        <f>TBL_CalcDarwin[[#This Row],[PLOME MW TOTAL BARRA A]]+TBL_CalcDarwin[[#This Row],[PLOME MW TOTAL BARRA B]]</f>
        <v>#REF!</v>
      </c>
      <c r="G143" s="46" t="e">
        <f>#REF!</f>
        <v>#REF!</v>
      </c>
      <c r="H143" s="46" t="e">
        <f>#REF!</f>
        <v>#REF!</v>
      </c>
      <c r="I143" s="47" t="e">
        <f>#REF!</f>
        <v>#REF!</v>
      </c>
      <c r="J143" s="45" t="e">
        <f>CEILING(#REF!*TBL_CalcDarwin[[#This Row],[Darwin Gusts
m/s]],0.5)</f>
        <v>#REF!</v>
      </c>
      <c r="K143" s="45" t="e">
        <f>CEILING(#REF!*TBL_CalcDarwin[[#This Row],[Darwin Gusts
m/s]],0.5)</f>
        <v>#REF!</v>
      </c>
      <c r="L143" s="45" t="e">
        <f>CEILING(TBL_CalcDarwin[[#This Row],[Darwin Gusts
m/s]],0.5)</f>
        <v>#REF!</v>
      </c>
      <c r="M1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3" s="39" t="e">
        <f>INDEX(Curva_Temp[Temp],MATCH(TBL_CalcDarwin[[#This Row],[Darwin Temp.
°C]],Curva_Temp[Temp]))</f>
        <v>#REF!</v>
      </c>
      <c r="R143" s="39" t="e">
        <f>INDEX(Curva_Temp[Warranted Power Curve for 
1.194Kg/m3 air density '[kW']
SG 5.0-145 (AM+1, 5.2MW) AT 
90M],MATCH(TBL_CalcDarwin[[#This Row],[Darwin Temp.
°C]],Curva_Temp[Temp]))</f>
        <v>#REF!</v>
      </c>
      <c r="S143" s="39" t="e" cm="1">
        <f t="array" ref="S143">INDEX(Curva_Temp[Temp],MATCH(TBL_CalcDarwin[[#This Row],[Darwin Temp.
°C]],Curva_Temp[Temp])+1)</f>
        <v>#REF!</v>
      </c>
      <c r="T143" s="39" t="e" cm="1">
        <f t="array" ref="T143">INDEX(Curva_Temp[Warranted Power Curve for 
1.194Kg/m3 air density '[kW']
SG 5.0-145 (AM+1, 5.2MW) AT 
90M],MATCH(TBL_CalcDarwin[[#This Row],[Darwin Temp.
°C]],Curva_Temp[Temp])+1)</f>
        <v>#REF!</v>
      </c>
      <c r="U1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3" s="39" t="e">
        <f>INDEX(Curva_Temp[Temp],MATCH(TBL_CalcDarwin[[#This Row],[Darwin Temp.
°C]],Curva_Temp[Temp]))</f>
        <v>#REF!</v>
      </c>
      <c r="Z143" s="39" t="e">
        <f>INDEX(Curva_Temp[Warranted Power Curve for 
1.194Kg/m3 air density '[kW']
SG 5.0-145 (AM 0, 5.0MW) AT 
90M],MATCH(TBL_CalcDarwin[[#This Row],[Darwin Temp.
°C]],Curva_Temp[Temp]))</f>
        <v>#REF!</v>
      </c>
      <c r="AA143" s="39" t="e" cm="1">
        <f t="array" ref="AA143">INDEX(Curva_Temp[Temp],MATCH(TBL_CalcDarwin[[#This Row],[Darwin Temp.
°C]],Curva_Temp[Temp])+1)</f>
        <v>#REF!</v>
      </c>
      <c r="AB143" s="39" t="e" cm="1">
        <f t="array" ref="AB143">INDEX(Curva_Temp[Warranted Power Curve for 
1.194Kg/m3 air density '[kW']
SG 5.0-145 (AM 0, 5.0MW) AT 
90M],MATCH(TBL_CalcDarwin[[#This Row],[Darwin Temp.
°C]],Curva_Temp[Temp])+1)</f>
        <v>#REF!</v>
      </c>
      <c r="AC143" s="43" t="e">
        <f>HLOOKUP(TBL_CalcDarwin[[#This Row],[Fecha]],#REF!,2,FALSE)</f>
        <v>#REF!</v>
      </c>
      <c r="AD143" s="43" t="e">
        <f>HLOOKUP(TBL_CalcDarwin[[#This Row],[Fecha]],#REF!,3,FALSE)</f>
        <v>#REF!</v>
      </c>
      <c r="AE143" s="43" t="e">
        <f>HLOOKUP(TBL_CalcDarwin[[#This Row],[Fecha]],#REF!,4,FALSE)</f>
        <v>#REF!</v>
      </c>
      <c r="AF143" s="43" t="e">
        <f>HLOOKUP(TBL_CalcDarwin[[#This Row],[Fecha]],#REF!,5,FALSE)</f>
        <v>#REF!</v>
      </c>
      <c r="AG143" s="43" t="e">
        <f>HLOOKUP(TBL_CalcDarwin[[#This Row],[Fecha]],#REF!,6,FALSE)</f>
        <v>#REF!</v>
      </c>
      <c r="AH143" s="43" t="e">
        <f>HLOOKUP(TBL_CalcDarwin[[#This Row],[Fecha]],#REF!,7,FALSE)</f>
        <v>#REF!</v>
      </c>
      <c r="AI143" s="44" t="e">
        <f>HLOOKUP(TBL_CalcDarwin[[#This Row],[Fecha]],#REF!,8,FALSE)</f>
        <v>#REF!</v>
      </c>
      <c r="AJ143" s="44" t="e">
        <f>HLOOKUP(TBL_CalcDarwin[[#This Row],[Fecha]],#REF!,9,FALSE)</f>
        <v>#REF!</v>
      </c>
      <c r="AK143" s="44" t="e">
        <f>HLOOKUP(TBL_CalcDarwin[[#This Row],[Fecha]],#REF!,10,FALSE)</f>
        <v>#REF!</v>
      </c>
      <c r="AL143" s="44" t="e">
        <f>HLOOKUP(TBL_CalcDarwin[[#This Row],[Fecha]],#REF!,11,FALSE)</f>
        <v>#REF!</v>
      </c>
      <c r="AM143" s="44" t="e">
        <f>HLOOKUP(TBL_CalcDarwin[[#This Row],[Fecha]],#REF!,12,FALSE)</f>
        <v>#REF!</v>
      </c>
      <c r="AN143" s="44" t="e">
        <f>HLOOKUP(TBL_CalcDarwin[[#This Row],[Fecha]],#REF!,13,FALSE)</f>
        <v>#REF!</v>
      </c>
      <c r="AO143" s="35" t="e">
        <f>TBL_CalcDarwin[[#This Row],[Lomitas - Barra A - 5.2 - Cerro]]+TBL_CalcDarwin[[#This Row],[Lomitas - Barra A - 5.2 - Medio]]+TBL_CalcDarwin[[#This Row],[Lomitas - Barra A - 5.2 - Mar]]</f>
        <v>#REF!</v>
      </c>
      <c r="AP1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3" s="35" t="e">
        <f>TBL_CalcDarwin[[#This Row],[Expansión - Barra A - 5.2 - Cerro]]+TBL_CalcDarwin[[#This Row],[Expansión - Barra A - 5.2 - Medio]]+TBL_CalcDarwin[[#This Row],[Expansión - Barra A - 5.2 - Mar]]</f>
        <v>#REF!</v>
      </c>
      <c r="AT143" s="35" t="e">
        <f>TBL_CalcDarwin[[#This Row],[Expansión - Barra B - 5.2 - Cerro]]</f>
        <v>#REF!</v>
      </c>
      <c r="AU1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3" s="29" t="e">
        <f>TBL_CalcDarwin[[#This Row],[Expansión - Barra B - 5.2 - Cerro]]*TBL_CalcDarwin[[#This Row],[AEG 5.2 MW Cerro]]</f>
        <v>#REF!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3">
      <c r="B144" s="51" t="e">
        <f t="shared" si="13"/>
        <v>#REF!</v>
      </c>
      <c r="C144" s="17" t="e">
        <f t="shared" ref="C144:C148" si="14">C143+TIME(1,0,0)</f>
        <v>#REF!</v>
      </c>
      <c r="D144" s="34" t="e">
        <f>TBL_CalcDarwin[[#This Row],[Darwin PLOM
MW]]+TBL_CalcDarwin[[#This Row],[Darwin PLOME
MW]]</f>
        <v>#REF!</v>
      </c>
      <c r="E144" s="34" t="e">
        <f>TBL_CalcDarwin[[#This Row],[PLOM MW TOTAL BARRA A]]+TBL_CalcDarwin[[#This Row],[PLOM MW TOTAL BARRA B]]</f>
        <v>#REF!</v>
      </c>
      <c r="F144" s="34" t="e">
        <f>TBL_CalcDarwin[[#This Row],[PLOME MW TOTAL BARRA A]]+TBL_CalcDarwin[[#This Row],[PLOME MW TOTAL BARRA B]]</f>
        <v>#REF!</v>
      </c>
      <c r="G144" s="46" t="e">
        <f>#REF!</f>
        <v>#REF!</v>
      </c>
      <c r="H144" s="46" t="e">
        <f>#REF!</f>
        <v>#REF!</v>
      </c>
      <c r="I144" s="47" t="e">
        <f>#REF!</f>
        <v>#REF!</v>
      </c>
      <c r="J144" s="45" t="e">
        <f>CEILING(#REF!*TBL_CalcDarwin[[#This Row],[Darwin Gusts
m/s]],0.5)</f>
        <v>#REF!</v>
      </c>
      <c r="K144" s="45" t="e">
        <f>CEILING(#REF!*TBL_CalcDarwin[[#This Row],[Darwin Gusts
m/s]],0.5)</f>
        <v>#REF!</v>
      </c>
      <c r="L144" s="45" t="e">
        <f>CEILING(TBL_CalcDarwin[[#This Row],[Darwin Gusts
m/s]],0.5)</f>
        <v>#REF!</v>
      </c>
      <c r="M1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4" s="39" t="e">
        <f>INDEX(Curva_Temp[Temp],MATCH(TBL_CalcDarwin[[#This Row],[Darwin Temp.
°C]],Curva_Temp[Temp]))</f>
        <v>#REF!</v>
      </c>
      <c r="R144" s="39" t="e">
        <f>INDEX(Curva_Temp[Warranted Power Curve for 
1.194Kg/m3 air density '[kW']
SG 5.0-145 (AM+1, 5.2MW) AT 
90M],MATCH(TBL_CalcDarwin[[#This Row],[Darwin Temp.
°C]],Curva_Temp[Temp]))</f>
        <v>#REF!</v>
      </c>
      <c r="S144" s="39" t="e" cm="1">
        <f t="array" ref="S144">INDEX(Curva_Temp[Temp],MATCH(TBL_CalcDarwin[[#This Row],[Darwin Temp.
°C]],Curva_Temp[Temp])+1)</f>
        <v>#REF!</v>
      </c>
      <c r="T144" s="39" t="e" cm="1">
        <f t="array" ref="T144">INDEX(Curva_Temp[Warranted Power Curve for 
1.194Kg/m3 air density '[kW']
SG 5.0-145 (AM+1, 5.2MW) AT 
90M],MATCH(TBL_CalcDarwin[[#This Row],[Darwin Temp.
°C]],Curva_Temp[Temp])+1)</f>
        <v>#REF!</v>
      </c>
      <c r="U1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4" s="39" t="e">
        <f>INDEX(Curva_Temp[Temp],MATCH(TBL_CalcDarwin[[#This Row],[Darwin Temp.
°C]],Curva_Temp[Temp]))</f>
        <v>#REF!</v>
      </c>
      <c r="Z144" s="39" t="e">
        <f>INDEX(Curva_Temp[Warranted Power Curve for 
1.194Kg/m3 air density '[kW']
SG 5.0-145 (AM 0, 5.0MW) AT 
90M],MATCH(TBL_CalcDarwin[[#This Row],[Darwin Temp.
°C]],Curva_Temp[Temp]))</f>
        <v>#REF!</v>
      </c>
      <c r="AA144" s="39" t="e" cm="1">
        <f t="array" ref="AA144">INDEX(Curva_Temp[Temp],MATCH(TBL_CalcDarwin[[#This Row],[Darwin Temp.
°C]],Curva_Temp[Temp])+1)</f>
        <v>#REF!</v>
      </c>
      <c r="AB144" s="39" t="e" cm="1">
        <f t="array" ref="AB144">INDEX(Curva_Temp[Warranted Power Curve for 
1.194Kg/m3 air density '[kW']
SG 5.0-145 (AM 0, 5.0MW) AT 
90M],MATCH(TBL_CalcDarwin[[#This Row],[Darwin Temp.
°C]],Curva_Temp[Temp])+1)</f>
        <v>#REF!</v>
      </c>
      <c r="AC144" s="43" t="e">
        <f>HLOOKUP(TBL_CalcDarwin[[#This Row],[Fecha]],#REF!,2,FALSE)</f>
        <v>#REF!</v>
      </c>
      <c r="AD144" s="43" t="e">
        <f>HLOOKUP(TBL_CalcDarwin[[#This Row],[Fecha]],#REF!,3,FALSE)</f>
        <v>#REF!</v>
      </c>
      <c r="AE144" s="43" t="e">
        <f>HLOOKUP(TBL_CalcDarwin[[#This Row],[Fecha]],#REF!,4,FALSE)</f>
        <v>#REF!</v>
      </c>
      <c r="AF144" s="43" t="e">
        <f>HLOOKUP(TBL_CalcDarwin[[#This Row],[Fecha]],#REF!,5,FALSE)</f>
        <v>#REF!</v>
      </c>
      <c r="AG144" s="43" t="e">
        <f>HLOOKUP(TBL_CalcDarwin[[#This Row],[Fecha]],#REF!,6,FALSE)</f>
        <v>#REF!</v>
      </c>
      <c r="AH144" s="43" t="e">
        <f>HLOOKUP(TBL_CalcDarwin[[#This Row],[Fecha]],#REF!,7,FALSE)</f>
        <v>#REF!</v>
      </c>
      <c r="AI144" s="44" t="e">
        <f>HLOOKUP(TBL_CalcDarwin[[#This Row],[Fecha]],#REF!,8,FALSE)</f>
        <v>#REF!</v>
      </c>
      <c r="AJ144" s="44" t="e">
        <f>HLOOKUP(TBL_CalcDarwin[[#This Row],[Fecha]],#REF!,9,FALSE)</f>
        <v>#REF!</v>
      </c>
      <c r="AK144" s="44" t="e">
        <f>HLOOKUP(TBL_CalcDarwin[[#This Row],[Fecha]],#REF!,10,FALSE)</f>
        <v>#REF!</v>
      </c>
      <c r="AL144" s="44" t="e">
        <f>HLOOKUP(TBL_CalcDarwin[[#This Row],[Fecha]],#REF!,11,FALSE)</f>
        <v>#REF!</v>
      </c>
      <c r="AM144" s="44" t="e">
        <f>HLOOKUP(TBL_CalcDarwin[[#This Row],[Fecha]],#REF!,12,FALSE)</f>
        <v>#REF!</v>
      </c>
      <c r="AN144" s="44" t="e">
        <f>HLOOKUP(TBL_CalcDarwin[[#This Row],[Fecha]],#REF!,13,FALSE)</f>
        <v>#REF!</v>
      </c>
      <c r="AO144" s="35" t="e">
        <f>TBL_CalcDarwin[[#This Row],[Lomitas - Barra A - 5.2 - Cerro]]+TBL_CalcDarwin[[#This Row],[Lomitas - Barra A - 5.2 - Medio]]+TBL_CalcDarwin[[#This Row],[Lomitas - Barra A - 5.2 - Mar]]</f>
        <v>#REF!</v>
      </c>
      <c r="AP1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4" s="35" t="e">
        <f>TBL_CalcDarwin[[#This Row],[Expansión - Barra A - 5.2 - Cerro]]+TBL_CalcDarwin[[#This Row],[Expansión - Barra A - 5.2 - Medio]]+TBL_CalcDarwin[[#This Row],[Expansión - Barra A - 5.2 - Mar]]</f>
        <v>#REF!</v>
      </c>
      <c r="AT144" s="35" t="e">
        <f>TBL_CalcDarwin[[#This Row],[Expansión - Barra B - 5.2 - Cerro]]</f>
        <v>#REF!</v>
      </c>
      <c r="AU1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4" s="29" t="e">
        <f>TBL_CalcDarwin[[#This Row],[Expansión - Barra B - 5.2 - Cerro]]*TBL_CalcDarwin[[#This Row],[AEG 5.2 MW Cerro]]</f>
        <v>#REF!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3">
      <c r="B145" s="51" t="e">
        <f t="shared" si="13"/>
        <v>#REF!</v>
      </c>
      <c r="C145" s="17" t="e">
        <f t="shared" si="14"/>
        <v>#REF!</v>
      </c>
      <c r="D145" s="34" t="e">
        <f>TBL_CalcDarwin[[#This Row],[Darwin PLOM
MW]]+TBL_CalcDarwin[[#This Row],[Darwin PLOME
MW]]</f>
        <v>#REF!</v>
      </c>
      <c r="E145" s="34" t="e">
        <f>TBL_CalcDarwin[[#This Row],[PLOM MW TOTAL BARRA A]]+TBL_CalcDarwin[[#This Row],[PLOM MW TOTAL BARRA B]]</f>
        <v>#REF!</v>
      </c>
      <c r="F145" s="34" t="e">
        <f>TBL_CalcDarwin[[#This Row],[PLOME MW TOTAL BARRA A]]+TBL_CalcDarwin[[#This Row],[PLOME MW TOTAL BARRA B]]</f>
        <v>#REF!</v>
      </c>
      <c r="G145" s="46" t="e">
        <f>#REF!</f>
        <v>#REF!</v>
      </c>
      <c r="H145" s="46" t="e">
        <f>#REF!</f>
        <v>#REF!</v>
      </c>
      <c r="I145" s="47" t="e">
        <f>#REF!</f>
        <v>#REF!</v>
      </c>
      <c r="J145" s="45" t="e">
        <f>CEILING(#REF!*TBL_CalcDarwin[[#This Row],[Darwin Gusts
m/s]],0.5)</f>
        <v>#REF!</v>
      </c>
      <c r="K145" s="45" t="e">
        <f>CEILING(#REF!*TBL_CalcDarwin[[#This Row],[Darwin Gusts
m/s]],0.5)</f>
        <v>#REF!</v>
      </c>
      <c r="L145" s="45" t="e">
        <f>CEILING(TBL_CalcDarwin[[#This Row],[Darwin Gusts
m/s]],0.5)</f>
        <v>#REF!</v>
      </c>
      <c r="M1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5" s="39" t="e">
        <f>INDEX(Curva_Temp[Temp],MATCH(TBL_CalcDarwin[[#This Row],[Darwin Temp.
°C]],Curva_Temp[Temp]))</f>
        <v>#REF!</v>
      </c>
      <c r="R145" s="39" t="e">
        <f>INDEX(Curva_Temp[Warranted Power Curve for 
1.194Kg/m3 air density '[kW']
SG 5.0-145 (AM+1, 5.2MW) AT 
90M],MATCH(TBL_CalcDarwin[[#This Row],[Darwin Temp.
°C]],Curva_Temp[Temp]))</f>
        <v>#REF!</v>
      </c>
      <c r="S145" s="39" t="e" cm="1">
        <f t="array" ref="S145">INDEX(Curva_Temp[Temp],MATCH(TBL_CalcDarwin[[#This Row],[Darwin Temp.
°C]],Curva_Temp[Temp])+1)</f>
        <v>#REF!</v>
      </c>
      <c r="T145" s="39" t="e" cm="1">
        <f t="array" ref="T145">INDEX(Curva_Temp[Warranted Power Curve for 
1.194Kg/m3 air density '[kW']
SG 5.0-145 (AM+1, 5.2MW) AT 
90M],MATCH(TBL_CalcDarwin[[#This Row],[Darwin Temp.
°C]],Curva_Temp[Temp])+1)</f>
        <v>#REF!</v>
      </c>
      <c r="U1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5" s="39" t="e">
        <f>INDEX(Curva_Temp[Temp],MATCH(TBL_CalcDarwin[[#This Row],[Darwin Temp.
°C]],Curva_Temp[Temp]))</f>
        <v>#REF!</v>
      </c>
      <c r="Z145" s="39" t="e">
        <f>INDEX(Curva_Temp[Warranted Power Curve for 
1.194Kg/m3 air density '[kW']
SG 5.0-145 (AM 0, 5.0MW) AT 
90M],MATCH(TBL_CalcDarwin[[#This Row],[Darwin Temp.
°C]],Curva_Temp[Temp]))</f>
        <v>#REF!</v>
      </c>
      <c r="AA145" s="39" t="e" cm="1">
        <f t="array" ref="AA145">INDEX(Curva_Temp[Temp],MATCH(TBL_CalcDarwin[[#This Row],[Darwin Temp.
°C]],Curva_Temp[Temp])+1)</f>
        <v>#REF!</v>
      </c>
      <c r="AB145" s="39" t="e" cm="1">
        <f t="array" ref="AB145">INDEX(Curva_Temp[Warranted Power Curve for 
1.194Kg/m3 air density '[kW']
SG 5.0-145 (AM 0, 5.0MW) AT 
90M],MATCH(TBL_CalcDarwin[[#This Row],[Darwin Temp.
°C]],Curva_Temp[Temp])+1)</f>
        <v>#REF!</v>
      </c>
      <c r="AC145" s="43" t="e">
        <f>HLOOKUP(TBL_CalcDarwin[[#This Row],[Fecha]],#REF!,2,FALSE)</f>
        <v>#REF!</v>
      </c>
      <c r="AD145" s="43" t="e">
        <f>HLOOKUP(TBL_CalcDarwin[[#This Row],[Fecha]],#REF!,3,FALSE)</f>
        <v>#REF!</v>
      </c>
      <c r="AE145" s="43" t="e">
        <f>HLOOKUP(TBL_CalcDarwin[[#This Row],[Fecha]],#REF!,4,FALSE)</f>
        <v>#REF!</v>
      </c>
      <c r="AF145" s="43" t="e">
        <f>HLOOKUP(TBL_CalcDarwin[[#This Row],[Fecha]],#REF!,5,FALSE)</f>
        <v>#REF!</v>
      </c>
      <c r="AG145" s="43" t="e">
        <f>HLOOKUP(TBL_CalcDarwin[[#This Row],[Fecha]],#REF!,6,FALSE)</f>
        <v>#REF!</v>
      </c>
      <c r="AH145" s="43" t="e">
        <f>HLOOKUP(TBL_CalcDarwin[[#This Row],[Fecha]],#REF!,7,FALSE)</f>
        <v>#REF!</v>
      </c>
      <c r="AI145" s="44" t="e">
        <f>HLOOKUP(TBL_CalcDarwin[[#This Row],[Fecha]],#REF!,8,FALSE)</f>
        <v>#REF!</v>
      </c>
      <c r="AJ145" s="44" t="e">
        <f>HLOOKUP(TBL_CalcDarwin[[#This Row],[Fecha]],#REF!,9,FALSE)</f>
        <v>#REF!</v>
      </c>
      <c r="AK145" s="44" t="e">
        <f>HLOOKUP(TBL_CalcDarwin[[#This Row],[Fecha]],#REF!,10,FALSE)</f>
        <v>#REF!</v>
      </c>
      <c r="AL145" s="44" t="e">
        <f>HLOOKUP(TBL_CalcDarwin[[#This Row],[Fecha]],#REF!,11,FALSE)</f>
        <v>#REF!</v>
      </c>
      <c r="AM145" s="44" t="e">
        <f>HLOOKUP(TBL_CalcDarwin[[#This Row],[Fecha]],#REF!,12,FALSE)</f>
        <v>#REF!</v>
      </c>
      <c r="AN145" s="44" t="e">
        <f>HLOOKUP(TBL_CalcDarwin[[#This Row],[Fecha]],#REF!,13,FALSE)</f>
        <v>#REF!</v>
      </c>
      <c r="AO145" s="35" t="e">
        <f>TBL_CalcDarwin[[#This Row],[Lomitas - Barra A - 5.2 - Cerro]]+TBL_CalcDarwin[[#This Row],[Lomitas - Barra A - 5.2 - Medio]]+TBL_CalcDarwin[[#This Row],[Lomitas - Barra A - 5.2 - Mar]]</f>
        <v>#REF!</v>
      </c>
      <c r="AP1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5" s="35" t="e">
        <f>TBL_CalcDarwin[[#This Row],[Expansión - Barra A - 5.2 - Cerro]]+TBL_CalcDarwin[[#This Row],[Expansión - Barra A - 5.2 - Medio]]+TBL_CalcDarwin[[#This Row],[Expansión - Barra A - 5.2 - Mar]]</f>
        <v>#REF!</v>
      </c>
      <c r="AT145" s="35" t="e">
        <f>TBL_CalcDarwin[[#This Row],[Expansión - Barra B - 5.2 - Cerro]]</f>
        <v>#REF!</v>
      </c>
      <c r="AU1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5" s="29" t="e">
        <f>TBL_CalcDarwin[[#This Row],[Expansión - Barra B - 5.2 - Cerro]]*TBL_CalcDarwin[[#This Row],[AEG 5.2 MW Cerro]]</f>
        <v>#REF!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3">
      <c r="B146" s="51" t="e">
        <f t="shared" si="13"/>
        <v>#REF!</v>
      </c>
      <c r="C146" s="17" t="e">
        <f t="shared" si="14"/>
        <v>#REF!</v>
      </c>
      <c r="D146" s="34" t="e">
        <f>TBL_CalcDarwin[[#This Row],[Darwin PLOM
MW]]+TBL_CalcDarwin[[#This Row],[Darwin PLOME
MW]]</f>
        <v>#REF!</v>
      </c>
      <c r="E146" s="34" t="e">
        <f>TBL_CalcDarwin[[#This Row],[PLOM MW TOTAL BARRA A]]+TBL_CalcDarwin[[#This Row],[PLOM MW TOTAL BARRA B]]</f>
        <v>#REF!</v>
      </c>
      <c r="F146" s="34" t="e">
        <f>TBL_CalcDarwin[[#This Row],[PLOME MW TOTAL BARRA A]]+TBL_CalcDarwin[[#This Row],[PLOME MW TOTAL BARRA B]]</f>
        <v>#REF!</v>
      </c>
      <c r="G146" s="46" t="e">
        <f>#REF!</f>
        <v>#REF!</v>
      </c>
      <c r="H146" s="46" t="e">
        <f>#REF!</f>
        <v>#REF!</v>
      </c>
      <c r="I146" s="47" t="e">
        <f>#REF!</f>
        <v>#REF!</v>
      </c>
      <c r="J146" s="45" t="e">
        <f>CEILING(#REF!*TBL_CalcDarwin[[#This Row],[Darwin Gusts
m/s]],0.5)</f>
        <v>#REF!</v>
      </c>
      <c r="K146" s="45" t="e">
        <f>CEILING(#REF!*TBL_CalcDarwin[[#This Row],[Darwin Gusts
m/s]],0.5)</f>
        <v>#REF!</v>
      </c>
      <c r="L146" s="45" t="e">
        <f>CEILING(TBL_CalcDarwin[[#This Row],[Darwin Gusts
m/s]],0.5)</f>
        <v>#REF!</v>
      </c>
      <c r="M1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6" s="39" t="e">
        <f>INDEX(Curva_Temp[Temp],MATCH(TBL_CalcDarwin[[#This Row],[Darwin Temp.
°C]],Curva_Temp[Temp]))</f>
        <v>#REF!</v>
      </c>
      <c r="R146" s="39" t="e">
        <f>INDEX(Curva_Temp[Warranted Power Curve for 
1.194Kg/m3 air density '[kW']
SG 5.0-145 (AM+1, 5.2MW) AT 
90M],MATCH(TBL_CalcDarwin[[#This Row],[Darwin Temp.
°C]],Curva_Temp[Temp]))</f>
        <v>#REF!</v>
      </c>
      <c r="S146" s="39" t="e" cm="1">
        <f t="array" ref="S146">INDEX(Curva_Temp[Temp],MATCH(TBL_CalcDarwin[[#This Row],[Darwin Temp.
°C]],Curva_Temp[Temp])+1)</f>
        <v>#REF!</v>
      </c>
      <c r="T146" s="39" t="e" cm="1">
        <f t="array" ref="T146">INDEX(Curva_Temp[Warranted Power Curve for 
1.194Kg/m3 air density '[kW']
SG 5.0-145 (AM+1, 5.2MW) AT 
90M],MATCH(TBL_CalcDarwin[[#This Row],[Darwin Temp.
°C]],Curva_Temp[Temp])+1)</f>
        <v>#REF!</v>
      </c>
      <c r="U1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6" s="39" t="e">
        <f>INDEX(Curva_Temp[Temp],MATCH(TBL_CalcDarwin[[#This Row],[Darwin Temp.
°C]],Curva_Temp[Temp]))</f>
        <v>#REF!</v>
      </c>
      <c r="Z146" s="39" t="e">
        <f>INDEX(Curva_Temp[Warranted Power Curve for 
1.194Kg/m3 air density '[kW']
SG 5.0-145 (AM 0, 5.0MW) AT 
90M],MATCH(TBL_CalcDarwin[[#This Row],[Darwin Temp.
°C]],Curva_Temp[Temp]))</f>
        <v>#REF!</v>
      </c>
      <c r="AA146" s="39" t="e" cm="1">
        <f t="array" ref="AA146">INDEX(Curva_Temp[Temp],MATCH(TBL_CalcDarwin[[#This Row],[Darwin Temp.
°C]],Curva_Temp[Temp])+1)</f>
        <v>#REF!</v>
      </c>
      <c r="AB146" s="39" t="e" cm="1">
        <f t="array" ref="AB146">INDEX(Curva_Temp[Warranted Power Curve for 
1.194Kg/m3 air density '[kW']
SG 5.0-145 (AM 0, 5.0MW) AT 
90M],MATCH(TBL_CalcDarwin[[#This Row],[Darwin Temp.
°C]],Curva_Temp[Temp])+1)</f>
        <v>#REF!</v>
      </c>
      <c r="AC146" s="43" t="e">
        <f>HLOOKUP(TBL_CalcDarwin[[#This Row],[Fecha]],#REF!,2,FALSE)</f>
        <v>#REF!</v>
      </c>
      <c r="AD146" s="43" t="e">
        <f>HLOOKUP(TBL_CalcDarwin[[#This Row],[Fecha]],#REF!,3,FALSE)</f>
        <v>#REF!</v>
      </c>
      <c r="AE146" s="43" t="e">
        <f>HLOOKUP(TBL_CalcDarwin[[#This Row],[Fecha]],#REF!,4,FALSE)</f>
        <v>#REF!</v>
      </c>
      <c r="AF146" s="43" t="e">
        <f>HLOOKUP(TBL_CalcDarwin[[#This Row],[Fecha]],#REF!,5,FALSE)</f>
        <v>#REF!</v>
      </c>
      <c r="AG146" s="43" t="e">
        <f>HLOOKUP(TBL_CalcDarwin[[#This Row],[Fecha]],#REF!,6,FALSE)</f>
        <v>#REF!</v>
      </c>
      <c r="AH146" s="43" t="e">
        <f>HLOOKUP(TBL_CalcDarwin[[#This Row],[Fecha]],#REF!,7,FALSE)</f>
        <v>#REF!</v>
      </c>
      <c r="AI146" s="44" t="e">
        <f>HLOOKUP(TBL_CalcDarwin[[#This Row],[Fecha]],#REF!,8,FALSE)</f>
        <v>#REF!</v>
      </c>
      <c r="AJ146" s="44" t="e">
        <f>HLOOKUP(TBL_CalcDarwin[[#This Row],[Fecha]],#REF!,9,FALSE)</f>
        <v>#REF!</v>
      </c>
      <c r="AK146" s="44" t="e">
        <f>HLOOKUP(TBL_CalcDarwin[[#This Row],[Fecha]],#REF!,10,FALSE)</f>
        <v>#REF!</v>
      </c>
      <c r="AL146" s="44" t="e">
        <f>HLOOKUP(TBL_CalcDarwin[[#This Row],[Fecha]],#REF!,11,FALSE)</f>
        <v>#REF!</v>
      </c>
      <c r="AM146" s="44" t="e">
        <f>HLOOKUP(TBL_CalcDarwin[[#This Row],[Fecha]],#REF!,12,FALSE)</f>
        <v>#REF!</v>
      </c>
      <c r="AN146" s="44" t="e">
        <f>HLOOKUP(TBL_CalcDarwin[[#This Row],[Fecha]],#REF!,13,FALSE)</f>
        <v>#REF!</v>
      </c>
      <c r="AO146" s="35" t="e">
        <f>TBL_CalcDarwin[[#This Row],[Lomitas - Barra A - 5.2 - Cerro]]+TBL_CalcDarwin[[#This Row],[Lomitas - Barra A - 5.2 - Medio]]+TBL_CalcDarwin[[#This Row],[Lomitas - Barra A - 5.2 - Mar]]</f>
        <v>#REF!</v>
      </c>
      <c r="AP1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6" s="35" t="e">
        <f>TBL_CalcDarwin[[#This Row],[Expansión - Barra A - 5.2 - Cerro]]+TBL_CalcDarwin[[#This Row],[Expansión - Barra A - 5.2 - Medio]]+TBL_CalcDarwin[[#This Row],[Expansión - Barra A - 5.2 - Mar]]</f>
        <v>#REF!</v>
      </c>
      <c r="AT146" s="35" t="e">
        <f>TBL_CalcDarwin[[#This Row],[Expansión - Barra B - 5.2 - Cerro]]</f>
        <v>#REF!</v>
      </c>
      <c r="AU1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6" s="29" t="e">
        <f>TBL_CalcDarwin[[#This Row],[Expansión - Barra B - 5.2 - Cerro]]*TBL_CalcDarwin[[#This Row],[AEG 5.2 MW Cerro]]</f>
        <v>#REF!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3">
      <c r="B147" s="51" t="e">
        <f t="shared" si="13"/>
        <v>#REF!</v>
      </c>
      <c r="C147" s="17" t="e">
        <f t="shared" si="14"/>
        <v>#REF!</v>
      </c>
      <c r="D147" s="34" t="e">
        <f>TBL_CalcDarwin[[#This Row],[Darwin PLOM
MW]]+TBL_CalcDarwin[[#This Row],[Darwin PLOME
MW]]</f>
        <v>#REF!</v>
      </c>
      <c r="E147" s="34" t="e">
        <f>TBL_CalcDarwin[[#This Row],[PLOM MW TOTAL BARRA A]]+TBL_CalcDarwin[[#This Row],[PLOM MW TOTAL BARRA B]]</f>
        <v>#REF!</v>
      </c>
      <c r="F147" s="34" t="e">
        <f>TBL_CalcDarwin[[#This Row],[PLOME MW TOTAL BARRA A]]+TBL_CalcDarwin[[#This Row],[PLOME MW TOTAL BARRA B]]</f>
        <v>#REF!</v>
      </c>
      <c r="G147" s="46" t="e">
        <f>#REF!</f>
        <v>#REF!</v>
      </c>
      <c r="H147" s="46" t="e">
        <f>#REF!</f>
        <v>#REF!</v>
      </c>
      <c r="I147" s="47" t="e">
        <f>#REF!</f>
        <v>#REF!</v>
      </c>
      <c r="J147" s="45" t="e">
        <f>CEILING(#REF!*TBL_CalcDarwin[[#This Row],[Darwin Gusts
m/s]],0.5)</f>
        <v>#REF!</v>
      </c>
      <c r="K147" s="45" t="e">
        <f>CEILING(#REF!*TBL_CalcDarwin[[#This Row],[Darwin Gusts
m/s]],0.5)</f>
        <v>#REF!</v>
      </c>
      <c r="L147" s="45" t="e">
        <f>CEILING(TBL_CalcDarwin[[#This Row],[Darwin Gusts
m/s]],0.5)</f>
        <v>#REF!</v>
      </c>
      <c r="M1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7" s="39" t="e">
        <f>INDEX(Curva_Temp[Temp],MATCH(TBL_CalcDarwin[[#This Row],[Darwin Temp.
°C]],Curva_Temp[Temp]))</f>
        <v>#REF!</v>
      </c>
      <c r="R147" s="39" t="e">
        <f>INDEX(Curva_Temp[Warranted Power Curve for 
1.194Kg/m3 air density '[kW']
SG 5.0-145 (AM+1, 5.2MW) AT 
90M],MATCH(TBL_CalcDarwin[[#This Row],[Darwin Temp.
°C]],Curva_Temp[Temp]))</f>
        <v>#REF!</v>
      </c>
      <c r="S147" s="39" t="e" cm="1">
        <f t="array" ref="S147">INDEX(Curva_Temp[Temp],MATCH(TBL_CalcDarwin[[#This Row],[Darwin Temp.
°C]],Curva_Temp[Temp])+1)</f>
        <v>#REF!</v>
      </c>
      <c r="T147" s="39" t="e" cm="1">
        <f t="array" ref="T147">INDEX(Curva_Temp[Warranted Power Curve for 
1.194Kg/m3 air density '[kW']
SG 5.0-145 (AM+1, 5.2MW) AT 
90M],MATCH(TBL_CalcDarwin[[#This Row],[Darwin Temp.
°C]],Curva_Temp[Temp])+1)</f>
        <v>#REF!</v>
      </c>
      <c r="U1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7" s="39" t="e">
        <f>INDEX(Curva_Temp[Temp],MATCH(TBL_CalcDarwin[[#This Row],[Darwin Temp.
°C]],Curva_Temp[Temp]))</f>
        <v>#REF!</v>
      </c>
      <c r="Z147" s="39" t="e">
        <f>INDEX(Curva_Temp[Warranted Power Curve for 
1.194Kg/m3 air density '[kW']
SG 5.0-145 (AM 0, 5.0MW) AT 
90M],MATCH(TBL_CalcDarwin[[#This Row],[Darwin Temp.
°C]],Curva_Temp[Temp]))</f>
        <v>#REF!</v>
      </c>
      <c r="AA147" s="39" t="e" cm="1">
        <f t="array" ref="AA147">INDEX(Curva_Temp[Temp],MATCH(TBL_CalcDarwin[[#This Row],[Darwin Temp.
°C]],Curva_Temp[Temp])+1)</f>
        <v>#REF!</v>
      </c>
      <c r="AB147" s="39" t="e" cm="1">
        <f t="array" ref="AB147">INDEX(Curva_Temp[Warranted Power Curve for 
1.194Kg/m3 air density '[kW']
SG 5.0-145 (AM 0, 5.0MW) AT 
90M],MATCH(TBL_CalcDarwin[[#This Row],[Darwin Temp.
°C]],Curva_Temp[Temp])+1)</f>
        <v>#REF!</v>
      </c>
      <c r="AC147" s="43" t="e">
        <f>HLOOKUP(TBL_CalcDarwin[[#This Row],[Fecha]],#REF!,2,FALSE)</f>
        <v>#REF!</v>
      </c>
      <c r="AD147" s="43" t="e">
        <f>HLOOKUP(TBL_CalcDarwin[[#This Row],[Fecha]],#REF!,3,FALSE)</f>
        <v>#REF!</v>
      </c>
      <c r="AE147" s="43" t="e">
        <f>HLOOKUP(TBL_CalcDarwin[[#This Row],[Fecha]],#REF!,4,FALSE)</f>
        <v>#REF!</v>
      </c>
      <c r="AF147" s="43" t="e">
        <f>HLOOKUP(TBL_CalcDarwin[[#This Row],[Fecha]],#REF!,5,FALSE)</f>
        <v>#REF!</v>
      </c>
      <c r="AG147" s="43" t="e">
        <f>HLOOKUP(TBL_CalcDarwin[[#This Row],[Fecha]],#REF!,6,FALSE)</f>
        <v>#REF!</v>
      </c>
      <c r="AH147" s="43" t="e">
        <f>HLOOKUP(TBL_CalcDarwin[[#This Row],[Fecha]],#REF!,7,FALSE)</f>
        <v>#REF!</v>
      </c>
      <c r="AI147" s="44" t="e">
        <f>HLOOKUP(TBL_CalcDarwin[[#This Row],[Fecha]],#REF!,8,FALSE)</f>
        <v>#REF!</v>
      </c>
      <c r="AJ147" s="44" t="e">
        <f>HLOOKUP(TBL_CalcDarwin[[#This Row],[Fecha]],#REF!,9,FALSE)</f>
        <v>#REF!</v>
      </c>
      <c r="AK147" s="44" t="e">
        <f>HLOOKUP(TBL_CalcDarwin[[#This Row],[Fecha]],#REF!,10,FALSE)</f>
        <v>#REF!</v>
      </c>
      <c r="AL147" s="44" t="e">
        <f>HLOOKUP(TBL_CalcDarwin[[#This Row],[Fecha]],#REF!,11,FALSE)</f>
        <v>#REF!</v>
      </c>
      <c r="AM147" s="44" t="e">
        <f>HLOOKUP(TBL_CalcDarwin[[#This Row],[Fecha]],#REF!,12,FALSE)</f>
        <v>#REF!</v>
      </c>
      <c r="AN147" s="44" t="e">
        <f>HLOOKUP(TBL_CalcDarwin[[#This Row],[Fecha]],#REF!,13,FALSE)</f>
        <v>#REF!</v>
      </c>
      <c r="AO147" s="35" t="e">
        <f>TBL_CalcDarwin[[#This Row],[Lomitas - Barra A - 5.2 - Cerro]]+TBL_CalcDarwin[[#This Row],[Lomitas - Barra A - 5.2 - Medio]]+TBL_CalcDarwin[[#This Row],[Lomitas - Barra A - 5.2 - Mar]]</f>
        <v>#REF!</v>
      </c>
      <c r="AP1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7" s="35" t="e">
        <f>TBL_CalcDarwin[[#This Row],[Expansión - Barra A - 5.2 - Cerro]]+TBL_CalcDarwin[[#This Row],[Expansión - Barra A - 5.2 - Medio]]+TBL_CalcDarwin[[#This Row],[Expansión - Barra A - 5.2 - Mar]]</f>
        <v>#REF!</v>
      </c>
      <c r="AT147" s="35" t="e">
        <f>TBL_CalcDarwin[[#This Row],[Expansión - Barra B - 5.2 - Cerro]]</f>
        <v>#REF!</v>
      </c>
      <c r="AU1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7" s="29" t="e">
        <f>TBL_CalcDarwin[[#This Row],[Expansión - Barra B - 5.2 - Cerro]]*TBL_CalcDarwin[[#This Row],[AEG 5.2 MW Cerro]]</f>
        <v>#REF!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3">
      <c r="B148" s="51" t="e">
        <f t="shared" si="13"/>
        <v>#REF!</v>
      </c>
      <c r="C148" s="17" t="e">
        <f t="shared" si="14"/>
        <v>#REF!</v>
      </c>
      <c r="D148" s="34" t="e">
        <f>TBL_CalcDarwin[[#This Row],[Darwin PLOM
MW]]+TBL_CalcDarwin[[#This Row],[Darwin PLOME
MW]]</f>
        <v>#REF!</v>
      </c>
      <c r="E148" s="34" t="e">
        <f>TBL_CalcDarwin[[#This Row],[PLOM MW TOTAL BARRA A]]+TBL_CalcDarwin[[#This Row],[PLOM MW TOTAL BARRA B]]</f>
        <v>#REF!</v>
      </c>
      <c r="F148" s="34" t="e">
        <f>TBL_CalcDarwin[[#This Row],[PLOME MW TOTAL BARRA A]]+TBL_CalcDarwin[[#This Row],[PLOME MW TOTAL BARRA B]]</f>
        <v>#REF!</v>
      </c>
      <c r="G148" s="46" t="e">
        <f>#REF!</f>
        <v>#REF!</v>
      </c>
      <c r="H148" s="46" t="e">
        <f>#REF!</f>
        <v>#REF!</v>
      </c>
      <c r="I148" s="47" t="e">
        <f>#REF!</f>
        <v>#REF!</v>
      </c>
      <c r="J148" s="45" t="e">
        <f>CEILING(#REF!*TBL_CalcDarwin[[#This Row],[Darwin Gusts
m/s]],0.5)</f>
        <v>#REF!</v>
      </c>
      <c r="K148" s="45" t="e">
        <f>CEILING(#REF!*TBL_CalcDarwin[[#This Row],[Darwin Gusts
m/s]],0.5)</f>
        <v>#REF!</v>
      </c>
      <c r="L148" s="45" t="e">
        <f>CEILING(TBL_CalcDarwin[[#This Row],[Darwin Gusts
m/s]],0.5)</f>
        <v>#REF!</v>
      </c>
      <c r="M1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8" s="39" t="e">
        <f>INDEX(Curva_Temp[Temp],MATCH(TBL_CalcDarwin[[#This Row],[Darwin Temp.
°C]],Curva_Temp[Temp]))</f>
        <v>#REF!</v>
      </c>
      <c r="R148" s="39" t="e">
        <f>INDEX(Curva_Temp[Warranted Power Curve for 
1.194Kg/m3 air density '[kW']
SG 5.0-145 (AM+1, 5.2MW) AT 
90M],MATCH(TBL_CalcDarwin[[#This Row],[Darwin Temp.
°C]],Curva_Temp[Temp]))</f>
        <v>#REF!</v>
      </c>
      <c r="S148" s="39" t="e" cm="1">
        <f t="array" ref="S148">INDEX(Curva_Temp[Temp],MATCH(TBL_CalcDarwin[[#This Row],[Darwin Temp.
°C]],Curva_Temp[Temp])+1)</f>
        <v>#REF!</v>
      </c>
      <c r="T148" s="39" t="e" cm="1">
        <f t="array" ref="T148">INDEX(Curva_Temp[Warranted Power Curve for 
1.194Kg/m3 air density '[kW']
SG 5.0-145 (AM+1, 5.2MW) AT 
90M],MATCH(TBL_CalcDarwin[[#This Row],[Darwin Temp.
°C]],Curva_Temp[Temp])+1)</f>
        <v>#REF!</v>
      </c>
      <c r="U1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8" s="39" t="e">
        <f>INDEX(Curva_Temp[Temp],MATCH(TBL_CalcDarwin[[#This Row],[Darwin Temp.
°C]],Curva_Temp[Temp]))</f>
        <v>#REF!</v>
      </c>
      <c r="Z148" s="39" t="e">
        <f>INDEX(Curva_Temp[Warranted Power Curve for 
1.194Kg/m3 air density '[kW']
SG 5.0-145 (AM 0, 5.0MW) AT 
90M],MATCH(TBL_CalcDarwin[[#This Row],[Darwin Temp.
°C]],Curva_Temp[Temp]))</f>
        <v>#REF!</v>
      </c>
      <c r="AA148" s="39" t="e" cm="1">
        <f t="array" ref="AA148">INDEX(Curva_Temp[Temp],MATCH(TBL_CalcDarwin[[#This Row],[Darwin Temp.
°C]],Curva_Temp[Temp])+1)</f>
        <v>#REF!</v>
      </c>
      <c r="AB148" s="39" t="e" cm="1">
        <f t="array" ref="AB148">INDEX(Curva_Temp[Warranted Power Curve for 
1.194Kg/m3 air density '[kW']
SG 5.0-145 (AM 0, 5.0MW) AT 
90M],MATCH(TBL_CalcDarwin[[#This Row],[Darwin Temp.
°C]],Curva_Temp[Temp])+1)</f>
        <v>#REF!</v>
      </c>
      <c r="AC148" s="43" t="e">
        <f>HLOOKUP(TBL_CalcDarwin[[#This Row],[Fecha]],#REF!,2,FALSE)</f>
        <v>#REF!</v>
      </c>
      <c r="AD148" s="43" t="e">
        <f>HLOOKUP(TBL_CalcDarwin[[#This Row],[Fecha]],#REF!,3,FALSE)</f>
        <v>#REF!</v>
      </c>
      <c r="AE148" s="43" t="e">
        <f>HLOOKUP(TBL_CalcDarwin[[#This Row],[Fecha]],#REF!,4,FALSE)</f>
        <v>#REF!</v>
      </c>
      <c r="AF148" s="43" t="e">
        <f>HLOOKUP(TBL_CalcDarwin[[#This Row],[Fecha]],#REF!,5,FALSE)</f>
        <v>#REF!</v>
      </c>
      <c r="AG148" s="43" t="e">
        <f>HLOOKUP(TBL_CalcDarwin[[#This Row],[Fecha]],#REF!,6,FALSE)</f>
        <v>#REF!</v>
      </c>
      <c r="AH148" s="43" t="e">
        <f>HLOOKUP(TBL_CalcDarwin[[#This Row],[Fecha]],#REF!,7,FALSE)</f>
        <v>#REF!</v>
      </c>
      <c r="AI148" s="44" t="e">
        <f>HLOOKUP(TBL_CalcDarwin[[#This Row],[Fecha]],#REF!,8,FALSE)</f>
        <v>#REF!</v>
      </c>
      <c r="AJ148" s="44" t="e">
        <f>HLOOKUP(TBL_CalcDarwin[[#This Row],[Fecha]],#REF!,9,FALSE)</f>
        <v>#REF!</v>
      </c>
      <c r="AK148" s="44" t="e">
        <f>HLOOKUP(TBL_CalcDarwin[[#This Row],[Fecha]],#REF!,10,FALSE)</f>
        <v>#REF!</v>
      </c>
      <c r="AL148" s="44" t="e">
        <f>HLOOKUP(TBL_CalcDarwin[[#This Row],[Fecha]],#REF!,11,FALSE)</f>
        <v>#REF!</v>
      </c>
      <c r="AM148" s="44" t="e">
        <f>HLOOKUP(TBL_CalcDarwin[[#This Row],[Fecha]],#REF!,12,FALSE)</f>
        <v>#REF!</v>
      </c>
      <c r="AN148" s="44" t="e">
        <f>HLOOKUP(TBL_CalcDarwin[[#This Row],[Fecha]],#REF!,13,FALSE)</f>
        <v>#REF!</v>
      </c>
      <c r="AO148" s="35" t="e">
        <f>TBL_CalcDarwin[[#This Row],[Lomitas - Barra A - 5.2 - Cerro]]+TBL_CalcDarwin[[#This Row],[Lomitas - Barra A - 5.2 - Medio]]+TBL_CalcDarwin[[#This Row],[Lomitas - Barra A - 5.2 - Mar]]</f>
        <v>#REF!</v>
      </c>
      <c r="AP1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8" s="35" t="e">
        <f>TBL_CalcDarwin[[#This Row],[Expansión - Barra A - 5.2 - Cerro]]+TBL_CalcDarwin[[#This Row],[Expansión - Barra A - 5.2 - Medio]]+TBL_CalcDarwin[[#This Row],[Expansión - Barra A - 5.2 - Mar]]</f>
        <v>#REF!</v>
      </c>
      <c r="AT148" s="35" t="e">
        <f>TBL_CalcDarwin[[#This Row],[Expansión - Barra B - 5.2 - Cerro]]</f>
        <v>#REF!</v>
      </c>
      <c r="AU1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8" s="29" t="e">
        <f>TBL_CalcDarwin[[#This Row],[Expansión - Barra B - 5.2 - Cerro]]*TBL_CalcDarwin[[#This Row],[AEG 5.2 MW Cerro]]</f>
        <v>#REF!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3">
      <c r="B149" s="51" t="e">
        <f t="shared" si="13"/>
        <v>#REF!</v>
      </c>
      <c r="C149" s="17" t="e">
        <f>C148+TIME(1,0,0)</f>
        <v>#REF!</v>
      </c>
      <c r="D149" s="34" t="e">
        <f>TBL_CalcDarwin[[#This Row],[Darwin PLOM
MW]]+TBL_CalcDarwin[[#This Row],[Darwin PLOME
MW]]</f>
        <v>#REF!</v>
      </c>
      <c r="E149" s="34" t="e">
        <f>TBL_CalcDarwin[[#This Row],[PLOM MW TOTAL BARRA A]]+TBL_CalcDarwin[[#This Row],[PLOM MW TOTAL BARRA B]]</f>
        <v>#REF!</v>
      </c>
      <c r="F149" s="34" t="e">
        <f>TBL_CalcDarwin[[#This Row],[PLOME MW TOTAL BARRA A]]+TBL_CalcDarwin[[#This Row],[PLOME MW TOTAL BARRA B]]</f>
        <v>#REF!</v>
      </c>
      <c r="G149" s="46" t="e">
        <f>#REF!</f>
        <v>#REF!</v>
      </c>
      <c r="H149" s="46" t="e">
        <f>#REF!</f>
        <v>#REF!</v>
      </c>
      <c r="I149" s="47" t="e">
        <f>#REF!</f>
        <v>#REF!</v>
      </c>
      <c r="J149" s="45" t="e">
        <f>CEILING(#REF!*TBL_CalcDarwin[[#This Row],[Darwin Gusts
m/s]],0.5)</f>
        <v>#REF!</v>
      </c>
      <c r="K149" s="45" t="e">
        <f>CEILING(#REF!*TBL_CalcDarwin[[#This Row],[Darwin Gusts
m/s]],0.5)</f>
        <v>#REF!</v>
      </c>
      <c r="L149" s="45" t="e">
        <f>CEILING(TBL_CalcDarwin[[#This Row],[Darwin Gusts
m/s]],0.5)</f>
        <v>#REF!</v>
      </c>
      <c r="M1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9" s="39" t="e">
        <f>INDEX(Curva_Temp[Temp],MATCH(TBL_CalcDarwin[[#This Row],[Darwin Temp.
°C]],Curva_Temp[Temp]))</f>
        <v>#REF!</v>
      </c>
      <c r="R149" s="39" t="e">
        <f>INDEX(Curva_Temp[Warranted Power Curve for 
1.194Kg/m3 air density '[kW']
SG 5.0-145 (AM+1, 5.2MW) AT 
90M],MATCH(TBL_CalcDarwin[[#This Row],[Darwin Temp.
°C]],Curva_Temp[Temp]))</f>
        <v>#REF!</v>
      </c>
      <c r="S149" s="39" t="e" cm="1">
        <f t="array" ref="S149">INDEX(Curva_Temp[Temp],MATCH(TBL_CalcDarwin[[#This Row],[Darwin Temp.
°C]],Curva_Temp[Temp])+1)</f>
        <v>#REF!</v>
      </c>
      <c r="T149" s="39" t="e" cm="1">
        <f t="array" ref="T149">INDEX(Curva_Temp[Warranted Power Curve for 
1.194Kg/m3 air density '[kW']
SG 5.0-145 (AM+1, 5.2MW) AT 
90M],MATCH(TBL_CalcDarwin[[#This Row],[Darwin Temp.
°C]],Curva_Temp[Temp])+1)</f>
        <v>#REF!</v>
      </c>
      <c r="U1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9" s="39" t="e">
        <f>INDEX(Curva_Temp[Temp],MATCH(TBL_CalcDarwin[[#This Row],[Darwin Temp.
°C]],Curva_Temp[Temp]))</f>
        <v>#REF!</v>
      </c>
      <c r="Z149" s="39" t="e">
        <f>INDEX(Curva_Temp[Warranted Power Curve for 
1.194Kg/m3 air density '[kW']
SG 5.0-145 (AM 0, 5.0MW) AT 
90M],MATCH(TBL_CalcDarwin[[#This Row],[Darwin Temp.
°C]],Curva_Temp[Temp]))</f>
        <v>#REF!</v>
      </c>
      <c r="AA149" s="39" t="e" cm="1">
        <f t="array" ref="AA149">INDEX(Curva_Temp[Temp],MATCH(TBL_CalcDarwin[[#This Row],[Darwin Temp.
°C]],Curva_Temp[Temp])+1)</f>
        <v>#REF!</v>
      </c>
      <c r="AB149" s="39" t="e" cm="1">
        <f t="array" ref="AB149">INDEX(Curva_Temp[Warranted Power Curve for 
1.194Kg/m3 air density '[kW']
SG 5.0-145 (AM 0, 5.0MW) AT 
90M],MATCH(TBL_CalcDarwin[[#This Row],[Darwin Temp.
°C]],Curva_Temp[Temp])+1)</f>
        <v>#REF!</v>
      </c>
      <c r="AC149" s="43" t="e">
        <f>HLOOKUP(TBL_CalcDarwin[[#This Row],[Fecha]],#REF!,2,FALSE)</f>
        <v>#REF!</v>
      </c>
      <c r="AD149" s="43" t="e">
        <f>HLOOKUP(TBL_CalcDarwin[[#This Row],[Fecha]],#REF!,3,FALSE)</f>
        <v>#REF!</v>
      </c>
      <c r="AE149" s="43" t="e">
        <f>HLOOKUP(TBL_CalcDarwin[[#This Row],[Fecha]],#REF!,4,FALSE)</f>
        <v>#REF!</v>
      </c>
      <c r="AF149" s="43" t="e">
        <f>HLOOKUP(TBL_CalcDarwin[[#This Row],[Fecha]],#REF!,5,FALSE)</f>
        <v>#REF!</v>
      </c>
      <c r="AG149" s="43" t="e">
        <f>HLOOKUP(TBL_CalcDarwin[[#This Row],[Fecha]],#REF!,6,FALSE)</f>
        <v>#REF!</v>
      </c>
      <c r="AH149" s="43" t="e">
        <f>HLOOKUP(TBL_CalcDarwin[[#This Row],[Fecha]],#REF!,7,FALSE)</f>
        <v>#REF!</v>
      </c>
      <c r="AI149" s="44" t="e">
        <f>HLOOKUP(TBL_CalcDarwin[[#This Row],[Fecha]],#REF!,8,FALSE)</f>
        <v>#REF!</v>
      </c>
      <c r="AJ149" s="44" t="e">
        <f>HLOOKUP(TBL_CalcDarwin[[#This Row],[Fecha]],#REF!,9,FALSE)</f>
        <v>#REF!</v>
      </c>
      <c r="AK149" s="44" t="e">
        <f>HLOOKUP(TBL_CalcDarwin[[#This Row],[Fecha]],#REF!,10,FALSE)</f>
        <v>#REF!</v>
      </c>
      <c r="AL149" s="44" t="e">
        <f>HLOOKUP(TBL_CalcDarwin[[#This Row],[Fecha]],#REF!,11,FALSE)</f>
        <v>#REF!</v>
      </c>
      <c r="AM149" s="44" t="e">
        <f>HLOOKUP(TBL_CalcDarwin[[#This Row],[Fecha]],#REF!,12,FALSE)</f>
        <v>#REF!</v>
      </c>
      <c r="AN149" s="44" t="e">
        <f>HLOOKUP(TBL_CalcDarwin[[#This Row],[Fecha]],#REF!,13,FALSE)</f>
        <v>#REF!</v>
      </c>
      <c r="AO149" s="35" t="e">
        <f>TBL_CalcDarwin[[#This Row],[Lomitas - Barra A - 5.2 - Cerro]]+TBL_CalcDarwin[[#This Row],[Lomitas - Barra A - 5.2 - Medio]]+TBL_CalcDarwin[[#This Row],[Lomitas - Barra A - 5.2 - Mar]]</f>
        <v>#REF!</v>
      </c>
      <c r="AP1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9" s="35" t="e">
        <f>TBL_CalcDarwin[[#This Row],[Expansión - Barra A - 5.2 - Cerro]]+TBL_CalcDarwin[[#This Row],[Expansión - Barra A - 5.2 - Medio]]+TBL_CalcDarwin[[#This Row],[Expansión - Barra A - 5.2 - Mar]]</f>
        <v>#REF!</v>
      </c>
      <c r="AT149" s="35" t="e">
        <f>TBL_CalcDarwin[[#This Row],[Expansión - Barra B - 5.2 - Cerro]]</f>
        <v>#REF!</v>
      </c>
      <c r="AU1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9" s="29" t="e">
        <f>TBL_CalcDarwin[[#This Row],[Expansión - Barra B - 5.2 - Cerro]]*TBL_CalcDarwin[[#This Row],[AEG 5.2 MW Cerro]]</f>
        <v>#REF!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3">
      <c r="B150" s="51" t="e">
        <f t="shared" si="13"/>
        <v>#REF!</v>
      </c>
      <c r="C150" s="17" t="e">
        <f t="shared" ref="C150:C166" si="15">C149+TIME(1,0,0)</f>
        <v>#REF!</v>
      </c>
      <c r="D150" s="34" t="e">
        <f>TBL_CalcDarwin[[#This Row],[Darwin PLOM
MW]]+TBL_CalcDarwin[[#This Row],[Darwin PLOME
MW]]</f>
        <v>#REF!</v>
      </c>
      <c r="E150" s="34" t="e">
        <f>TBL_CalcDarwin[[#This Row],[PLOM MW TOTAL BARRA A]]+TBL_CalcDarwin[[#This Row],[PLOM MW TOTAL BARRA B]]</f>
        <v>#REF!</v>
      </c>
      <c r="F150" s="34" t="e">
        <f>TBL_CalcDarwin[[#This Row],[PLOME MW TOTAL BARRA A]]+TBL_CalcDarwin[[#This Row],[PLOME MW TOTAL BARRA B]]</f>
        <v>#REF!</v>
      </c>
      <c r="G150" s="46" t="e">
        <f>#REF!</f>
        <v>#REF!</v>
      </c>
      <c r="H150" s="46" t="e">
        <f>#REF!</f>
        <v>#REF!</v>
      </c>
      <c r="I150" s="47" t="e">
        <f>#REF!</f>
        <v>#REF!</v>
      </c>
      <c r="J150" s="45" t="e">
        <f>CEILING(#REF!*TBL_CalcDarwin[[#This Row],[Darwin Gusts
m/s]],0.5)</f>
        <v>#REF!</v>
      </c>
      <c r="K150" s="45" t="e">
        <f>CEILING(#REF!*TBL_CalcDarwin[[#This Row],[Darwin Gusts
m/s]],0.5)</f>
        <v>#REF!</v>
      </c>
      <c r="L150" s="45" t="e">
        <f>CEILING(TBL_CalcDarwin[[#This Row],[Darwin Gusts
m/s]],0.5)</f>
        <v>#REF!</v>
      </c>
      <c r="M1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0" s="39" t="e">
        <f>INDEX(Curva_Temp[Temp],MATCH(TBL_CalcDarwin[[#This Row],[Darwin Temp.
°C]],Curva_Temp[Temp]))</f>
        <v>#REF!</v>
      </c>
      <c r="R150" s="39" t="e">
        <f>INDEX(Curva_Temp[Warranted Power Curve for 
1.194Kg/m3 air density '[kW']
SG 5.0-145 (AM+1, 5.2MW) AT 
90M],MATCH(TBL_CalcDarwin[[#This Row],[Darwin Temp.
°C]],Curva_Temp[Temp]))</f>
        <v>#REF!</v>
      </c>
      <c r="S150" s="39" t="e" cm="1">
        <f t="array" ref="S150">INDEX(Curva_Temp[Temp],MATCH(TBL_CalcDarwin[[#This Row],[Darwin Temp.
°C]],Curva_Temp[Temp])+1)</f>
        <v>#REF!</v>
      </c>
      <c r="T150" s="39" t="e" cm="1">
        <f t="array" ref="T150">INDEX(Curva_Temp[Warranted Power Curve for 
1.194Kg/m3 air density '[kW']
SG 5.0-145 (AM+1, 5.2MW) AT 
90M],MATCH(TBL_CalcDarwin[[#This Row],[Darwin Temp.
°C]],Curva_Temp[Temp])+1)</f>
        <v>#REF!</v>
      </c>
      <c r="U1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0" s="39" t="e">
        <f>INDEX(Curva_Temp[Temp],MATCH(TBL_CalcDarwin[[#This Row],[Darwin Temp.
°C]],Curva_Temp[Temp]))</f>
        <v>#REF!</v>
      </c>
      <c r="Z150" s="39" t="e">
        <f>INDEX(Curva_Temp[Warranted Power Curve for 
1.194Kg/m3 air density '[kW']
SG 5.0-145 (AM 0, 5.0MW) AT 
90M],MATCH(TBL_CalcDarwin[[#This Row],[Darwin Temp.
°C]],Curva_Temp[Temp]))</f>
        <v>#REF!</v>
      </c>
      <c r="AA150" s="39" t="e" cm="1">
        <f t="array" ref="AA150">INDEX(Curva_Temp[Temp],MATCH(TBL_CalcDarwin[[#This Row],[Darwin Temp.
°C]],Curva_Temp[Temp])+1)</f>
        <v>#REF!</v>
      </c>
      <c r="AB150" s="39" t="e" cm="1">
        <f t="array" ref="AB150">INDEX(Curva_Temp[Warranted Power Curve for 
1.194Kg/m3 air density '[kW']
SG 5.0-145 (AM 0, 5.0MW) AT 
90M],MATCH(TBL_CalcDarwin[[#This Row],[Darwin Temp.
°C]],Curva_Temp[Temp])+1)</f>
        <v>#REF!</v>
      </c>
      <c r="AC150" s="43" t="e">
        <f>HLOOKUP(TBL_CalcDarwin[[#This Row],[Fecha]],#REF!,2,FALSE)</f>
        <v>#REF!</v>
      </c>
      <c r="AD150" s="43" t="e">
        <f>HLOOKUP(TBL_CalcDarwin[[#This Row],[Fecha]],#REF!,3,FALSE)</f>
        <v>#REF!</v>
      </c>
      <c r="AE150" s="43" t="e">
        <f>HLOOKUP(TBL_CalcDarwin[[#This Row],[Fecha]],#REF!,4,FALSE)</f>
        <v>#REF!</v>
      </c>
      <c r="AF150" s="43" t="e">
        <f>HLOOKUP(TBL_CalcDarwin[[#This Row],[Fecha]],#REF!,5,FALSE)</f>
        <v>#REF!</v>
      </c>
      <c r="AG150" s="43" t="e">
        <f>HLOOKUP(TBL_CalcDarwin[[#This Row],[Fecha]],#REF!,6,FALSE)</f>
        <v>#REF!</v>
      </c>
      <c r="AH150" s="43" t="e">
        <f>HLOOKUP(TBL_CalcDarwin[[#This Row],[Fecha]],#REF!,7,FALSE)</f>
        <v>#REF!</v>
      </c>
      <c r="AI150" s="44" t="e">
        <f>HLOOKUP(TBL_CalcDarwin[[#This Row],[Fecha]],#REF!,8,FALSE)</f>
        <v>#REF!</v>
      </c>
      <c r="AJ150" s="44" t="e">
        <f>HLOOKUP(TBL_CalcDarwin[[#This Row],[Fecha]],#REF!,9,FALSE)</f>
        <v>#REF!</v>
      </c>
      <c r="AK150" s="44" t="e">
        <f>HLOOKUP(TBL_CalcDarwin[[#This Row],[Fecha]],#REF!,10,FALSE)</f>
        <v>#REF!</v>
      </c>
      <c r="AL150" s="44" t="e">
        <f>HLOOKUP(TBL_CalcDarwin[[#This Row],[Fecha]],#REF!,11,FALSE)</f>
        <v>#REF!</v>
      </c>
      <c r="AM150" s="44" t="e">
        <f>HLOOKUP(TBL_CalcDarwin[[#This Row],[Fecha]],#REF!,12,FALSE)</f>
        <v>#REF!</v>
      </c>
      <c r="AN150" s="44" t="e">
        <f>HLOOKUP(TBL_CalcDarwin[[#This Row],[Fecha]],#REF!,13,FALSE)</f>
        <v>#REF!</v>
      </c>
      <c r="AO150" s="35" t="e">
        <f>TBL_CalcDarwin[[#This Row],[Lomitas - Barra A - 5.2 - Cerro]]+TBL_CalcDarwin[[#This Row],[Lomitas - Barra A - 5.2 - Medio]]+TBL_CalcDarwin[[#This Row],[Lomitas - Barra A - 5.2 - Mar]]</f>
        <v>#REF!</v>
      </c>
      <c r="AP1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0" s="35" t="e">
        <f>TBL_CalcDarwin[[#This Row],[Expansión - Barra A - 5.2 - Cerro]]+TBL_CalcDarwin[[#This Row],[Expansión - Barra A - 5.2 - Medio]]+TBL_CalcDarwin[[#This Row],[Expansión - Barra A - 5.2 - Mar]]</f>
        <v>#REF!</v>
      </c>
      <c r="AT150" s="35" t="e">
        <f>TBL_CalcDarwin[[#This Row],[Expansión - Barra B - 5.2 - Cerro]]</f>
        <v>#REF!</v>
      </c>
      <c r="AU1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0" s="29" t="e">
        <f>TBL_CalcDarwin[[#This Row],[Expansión - Barra B - 5.2 - Cerro]]*TBL_CalcDarwin[[#This Row],[AEG 5.2 MW Cerro]]</f>
        <v>#REF!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3">
      <c r="B151" s="51" t="e">
        <f t="shared" si="13"/>
        <v>#REF!</v>
      </c>
      <c r="C151" s="17" t="e">
        <f t="shared" si="15"/>
        <v>#REF!</v>
      </c>
      <c r="D151" s="34" t="e">
        <f>TBL_CalcDarwin[[#This Row],[Darwin PLOM
MW]]+TBL_CalcDarwin[[#This Row],[Darwin PLOME
MW]]</f>
        <v>#REF!</v>
      </c>
      <c r="E151" s="34" t="e">
        <f>TBL_CalcDarwin[[#This Row],[PLOM MW TOTAL BARRA A]]+TBL_CalcDarwin[[#This Row],[PLOM MW TOTAL BARRA B]]</f>
        <v>#REF!</v>
      </c>
      <c r="F151" s="34" t="e">
        <f>TBL_CalcDarwin[[#This Row],[PLOME MW TOTAL BARRA A]]+TBL_CalcDarwin[[#This Row],[PLOME MW TOTAL BARRA B]]</f>
        <v>#REF!</v>
      </c>
      <c r="G151" s="46" t="e">
        <f>#REF!</f>
        <v>#REF!</v>
      </c>
      <c r="H151" s="46" t="e">
        <f>#REF!</f>
        <v>#REF!</v>
      </c>
      <c r="I151" s="47" t="e">
        <f>#REF!</f>
        <v>#REF!</v>
      </c>
      <c r="J151" s="45" t="e">
        <f>CEILING(#REF!*TBL_CalcDarwin[[#This Row],[Darwin Gusts
m/s]],0.5)</f>
        <v>#REF!</v>
      </c>
      <c r="K151" s="45" t="e">
        <f>CEILING(#REF!*TBL_CalcDarwin[[#This Row],[Darwin Gusts
m/s]],0.5)</f>
        <v>#REF!</v>
      </c>
      <c r="L151" s="45" t="e">
        <f>CEILING(TBL_CalcDarwin[[#This Row],[Darwin Gusts
m/s]],0.5)</f>
        <v>#REF!</v>
      </c>
      <c r="M1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1" s="39" t="e">
        <f>INDEX(Curva_Temp[Temp],MATCH(TBL_CalcDarwin[[#This Row],[Darwin Temp.
°C]],Curva_Temp[Temp]))</f>
        <v>#REF!</v>
      </c>
      <c r="R151" s="39" t="e">
        <f>INDEX(Curva_Temp[Warranted Power Curve for 
1.194Kg/m3 air density '[kW']
SG 5.0-145 (AM+1, 5.2MW) AT 
90M],MATCH(TBL_CalcDarwin[[#This Row],[Darwin Temp.
°C]],Curva_Temp[Temp]))</f>
        <v>#REF!</v>
      </c>
      <c r="S151" s="39" t="e" cm="1">
        <f t="array" ref="S151">INDEX(Curva_Temp[Temp],MATCH(TBL_CalcDarwin[[#This Row],[Darwin Temp.
°C]],Curva_Temp[Temp])+1)</f>
        <v>#REF!</v>
      </c>
      <c r="T151" s="39" t="e" cm="1">
        <f t="array" ref="T151">INDEX(Curva_Temp[Warranted Power Curve for 
1.194Kg/m3 air density '[kW']
SG 5.0-145 (AM+1, 5.2MW) AT 
90M],MATCH(TBL_CalcDarwin[[#This Row],[Darwin Temp.
°C]],Curva_Temp[Temp])+1)</f>
        <v>#REF!</v>
      </c>
      <c r="U1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1" s="39" t="e">
        <f>INDEX(Curva_Temp[Temp],MATCH(TBL_CalcDarwin[[#This Row],[Darwin Temp.
°C]],Curva_Temp[Temp]))</f>
        <v>#REF!</v>
      </c>
      <c r="Z151" s="39" t="e">
        <f>INDEX(Curva_Temp[Warranted Power Curve for 
1.194Kg/m3 air density '[kW']
SG 5.0-145 (AM 0, 5.0MW) AT 
90M],MATCH(TBL_CalcDarwin[[#This Row],[Darwin Temp.
°C]],Curva_Temp[Temp]))</f>
        <v>#REF!</v>
      </c>
      <c r="AA151" s="39" t="e" cm="1">
        <f t="array" ref="AA151">INDEX(Curva_Temp[Temp],MATCH(TBL_CalcDarwin[[#This Row],[Darwin Temp.
°C]],Curva_Temp[Temp])+1)</f>
        <v>#REF!</v>
      </c>
      <c r="AB151" s="39" t="e" cm="1">
        <f t="array" ref="AB151">INDEX(Curva_Temp[Warranted Power Curve for 
1.194Kg/m3 air density '[kW']
SG 5.0-145 (AM 0, 5.0MW) AT 
90M],MATCH(TBL_CalcDarwin[[#This Row],[Darwin Temp.
°C]],Curva_Temp[Temp])+1)</f>
        <v>#REF!</v>
      </c>
      <c r="AC151" s="43" t="e">
        <f>HLOOKUP(TBL_CalcDarwin[[#This Row],[Fecha]],#REF!,2,FALSE)</f>
        <v>#REF!</v>
      </c>
      <c r="AD151" s="43" t="e">
        <f>HLOOKUP(TBL_CalcDarwin[[#This Row],[Fecha]],#REF!,3,FALSE)</f>
        <v>#REF!</v>
      </c>
      <c r="AE151" s="43" t="e">
        <f>HLOOKUP(TBL_CalcDarwin[[#This Row],[Fecha]],#REF!,4,FALSE)</f>
        <v>#REF!</v>
      </c>
      <c r="AF151" s="43" t="e">
        <f>HLOOKUP(TBL_CalcDarwin[[#This Row],[Fecha]],#REF!,5,FALSE)</f>
        <v>#REF!</v>
      </c>
      <c r="AG151" s="43" t="e">
        <f>HLOOKUP(TBL_CalcDarwin[[#This Row],[Fecha]],#REF!,6,FALSE)</f>
        <v>#REF!</v>
      </c>
      <c r="AH151" s="43" t="e">
        <f>HLOOKUP(TBL_CalcDarwin[[#This Row],[Fecha]],#REF!,7,FALSE)</f>
        <v>#REF!</v>
      </c>
      <c r="AI151" s="44" t="e">
        <f>HLOOKUP(TBL_CalcDarwin[[#This Row],[Fecha]],#REF!,8,FALSE)</f>
        <v>#REF!</v>
      </c>
      <c r="AJ151" s="44" t="e">
        <f>HLOOKUP(TBL_CalcDarwin[[#This Row],[Fecha]],#REF!,9,FALSE)</f>
        <v>#REF!</v>
      </c>
      <c r="AK151" s="44" t="e">
        <f>HLOOKUP(TBL_CalcDarwin[[#This Row],[Fecha]],#REF!,10,FALSE)</f>
        <v>#REF!</v>
      </c>
      <c r="AL151" s="44" t="e">
        <f>HLOOKUP(TBL_CalcDarwin[[#This Row],[Fecha]],#REF!,11,FALSE)</f>
        <v>#REF!</v>
      </c>
      <c r="AM151" s="44" t="e">
        <f>HLOOKUP(TBL_CalcDarwin[[#This Row],[Fecha]],#REF!,12,FALSE)</f>
        <v>#REF!</v>
      </c>
      <c r="AN151" s="44" t="e">
        <f>HLOOKUP(TBL_CalcDarwin[[#This Row],[Fecha]],#REF!,13,FALSE)</f>
        <v>#REF!</v>
      </c>
      <c r="AO151" s="35" t="e">
        <f>TBL_CalcDarwin[[#This Row],[Lomitas - Barra A - 5.2 - Cerro]]+TBL_CalcDarwin[[#This Row],[Lomitas - Barra A - 5.2 - Medio]]+TBL_CalcDarwin[[#This Row],[Lomitas - Barra A - 5.2 - Mar]]</f>
        <v>#REF!</v>
      </c>
      <c r="AP1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1" s="35" t="e">
        <f>TBL_CalcDarwin[[#This Row],[Expansión - Barra A - 5.2 - Cerro]]+TBL_CalcDarwin[[#This Row],[Expansión - Barra A - 5.2 - Medio]]+TBL_CalcDarwin[[#This Row],[Expansión - Barra A - 5.2 - Mar]]</f>
        <v>#REF!</v>
      </c>
      <c r="AT151" s="35" t="e">
        <f>TBL_CalcDarwin[[#This Row],[Expansión - Barra B - 5.2 - Cerro]]</f>
        <v>#REF!</v>
      </c>
      <c r="AU1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1" s="29" t="e">
        <f>TBL_CalcDarwin[[#This Row],[Expansión - Barra B - 5.2 - Cerro]]*TBL_CalcDarwin[[#This Row],[AEG 5.2 MW Cerro]]</f>
        <v>#REF!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3">
      <c r="B152" s="51" t="e">
        <f t="shared" si="13"/>
        <v>#REF!</v>
      </c>
      <c r="C152" s="17" t="e">
        <f t="shared" si="15"/>
        <v>#REF!</v>
      </c>
      <c r="D152" s="34" t="e">
        <f>TBL_CalcDarwin[[#This Row],[Darwin PLOM
MW]]+TBL_CalcDarwin[[#This Row],[Darwin PLOME
MW]]</f>
        <v>#REF!</v>
      </c>
      <c r="E152" s="34" t="e">
        <f>TBL_CalcDarwin[[#This Row],[PLOM MW TOTAL BARRA A]]+TBL_CalcDarwin[[#This Row],[PLOM MW TOTAL BARRA B]]</f>
        <v>#REF!</v>
      </c>
      <c r="F152" s="34" t="e">
        <f>TBL_CalcDarwin[[#This Row],[PLOME MW TOTAL BARRA A]]+TBL_CalcDarwin[[#This Row],[PLOME MW TOTAL BARRA B]]</f>
        <v>#REF!</v>
      </c>
      <c r="G152" s="46" t="e">
        <f>#REF!</f>
        <v>#REF!</v>
      </c>
      <c r="H152" s="46" t="e">
        <f>#REF!</f>
        <v>#REF!</v>
      </c>
      <c r="I152" s="47" t="e">
        <f>#REF!</f>
        <v>#REF!</v>
      </c>
      <c r="J152" s="45" t="e">
        <f>CEILING(#REF!*TBL_CalcDarwin[[#This Row],[Darwin Gusts
m/s]],0.5)</f>
        <v>#REF!</v>
      </c>
      <c r="K152" s="45" t="e">
        <f>CEILING(#REF!*TBL_CalcDarwin[[#This Row],[Darwin Gusts
m/s]],0.5)</f>
        <v>#REF!</v>
      </c>
      <c r="L152" s="45" t="e">
        <f>CEILING(TBL_CalcDarwin[[#This Row],[Darwin Gusts
m/s]],0.5)</f>
        <v>#REF!</v>
      </c>
      <c r="M1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2" s="39" t="e">
        <f>INDEX(Curva_Temp[Temp],MATCH(TBL_CalcDarwin[[#This Row],[Darwin Temp.
°C]],Curva_Temp[Temp]))</f>
        <v>#REF!</v>
      </c>
      <c r="R152" s="39" t="e">
        <f>INDEX(Curva_Temp[Warranted Power Curve for 
1.194Kg/m3 air density '[kW']
SG 5.0-145 (AM+1, 5.2MW) AT 
90M],MATCH(TBL_CalcDarwin[[#This Row],[Darwin Temp.
°C]],Curva_Temp[Temp]))</f>
        <v>#REF!</v>
      </c>
      <c r="S152" s="39" t="e" cm="1">
        <f t="array" ref="S152">INDEX(Curva_Temp[Temp],MATCH(TBL_CalcDarwin[[#This Row],[Darwin Temp.
°C]],Curva_Temp[Temp])+1)</f>
        <v>#REF!</v>
      </c>
      <c r="T152" s="39" t="e" cm="1">
        <f t="array" ref="T152">INDEX(Curva_Temp[Warranted Power Curve for 
1.194Kg/m3 air density '[kW']
SG 5.0-145 (AM+1, 5.2MW) AT 
90M],MATCH(TBL_CalcDarwin[[#This Row],[Darwin Temp.
°C]],Curva_Temp[Temp])+1)</f>
        <v>#REF!</v>
      </c>
      <c r="U1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2" s="39" t="e">
        <f>INDEX(Curva_Temp[Temp],MATCH(TBL_CalcDarwin[[#This Row],[Darwin Temp.
°C]],Curva_Temp[Temp]))</f>
        <v>#REF!</v>
      </c>
      <c r="Z152" s="39" t="e">
        <f>INDEX(Curva_Temp[Warranted Power Curve for 
1.194Kg/m3 air density '[kW']
SG 5.0-145 (AM 0, 5.0MW) AT 
90M],MATCH(TBL_CalcDarwin[[#This Row],[Darwin Temp.
°C]],Curva_Temp[Temp]))</f>
        <v>#REF!</v>
      </c>
      <c r="AA152" s="39" t="e" cm="1">
        <f t="array" ref="AA152">INDEX(Curva_Temp[Temp],MATCH(TBL_CalcDarwin[[#This Row],[Darwin Temp.
°C]],Curva_Temp[Temp])+1)</f>
        <v>#REF!</v>
      </c>
      <c r="AB152" s="39" t="e" cm="1">
        <f t="array" ref="AB152">INDEX(Curva_Temp[Warranted Power Curve for 
1.194Kg/m3 air density '[kW']
SG 5.0-145 (AM 0, 5.0MW) AT 
90M],MATCH(TBL_CalcDarwin[[#This Row],[Darwin Temp.
°C]],Curva_Temp[Temp])+1)</f>
        <v>#REF!</v>
      </c>
      <c r="AC152" s="43" t="e">
        <f>HLOOKUP(TBL_CalcDarwin[[#This Row],[Fecha]],#REF!,2,FALSE)</f>
        <v>#REF!</v>
      </c>
      <c r="AD152" s="43" t="e">
        <f>HLOOKUP(TBL_CalcDarwin[[#This Row],[Fecha]],#REF!,3,FALSE)</f>
        <v>#REF!</v>
      </c>
      <c r="AE152" s="43" t="e">
        <f>HLOOKUP(TBL_CalcDarwin[[#This Row],[Fecha]],#REF!,4,FALSE)</f>
        <v>#REF!</v>
      </c>
      <c r="AF152" s="43" t="e">
        <f>HLOOKUP(TBL_CalcDarwin[[#This Row],[Fecha]],#REF!,5,FALSE)</f>
        <v>#REF!</v>
      </c>
      <c r="AG152" s="43" t="e">
        <f>HLOOKUP(TBL_CalcDarwin[[#This Row],[Fecha]],#REF!,6,FALSE)</f>
        <v>#REF!</v>
      </c>
      <c r="AH152" s="43" t="e">
        <f>HLOOKUP(TBL_CalcDarwin[[#This Row],[Fecha]],#REF!,7,FALSE)</f>
        <v>#REF!</v>
      </c>
      <c r="AI152" s="44" t="e">
        <f>HLOOKUP(TBL_CalcDarwin[[#This Row],[Fecha]],#REF!,8,FALSE)</f>
        <v>#REF!</v>
      </c>
      <c r="AJ152" s="44" t="e">
        <f>HLOOKUP(TBL_CalcDarwin[[#This Row],[Fecha]],#REF!,9,FALSE)</f>
        <v>#REF!</v>
      </c>
      <c r="AK152" s="44" t="e">
        <f>HLOOKUP(TBL_CalcDarwin[[#This Row],[Fecha]],#REF!,10,FALSE)</f>
        <v>#REF!</v>
      </c>
      <c r="AL152" s="44" t="e">
        <f>HLOOKUP(TBL_CalcDarwin[[#This Row],[Fecha]],#REF!,11,FALSE)</f>
        <v>#REF!</v>
      </c>
      <c r="AM152" s="44" t="e">
        <f>HLOOKUP(TBL_CalcDarwin[[#This Row],[Fecha]],#REF!,12,FALSE)</f>
        <v>#REF!</v>
      </c>
      <c r="AN152" s="44" t="e">
        <f>HLOOKUP(TBL_CalcDarwin[[#This Row],[Fecha]],#REF!,13,FALSE)</f>
        <v>#REF!</v>
      </c>
      <c r="AO152" s="35" t="e">
        <f>TBL_CalcDarwin[[#This Row],[Lomitas - Barra A - 5.2 - Cerro]]+TBL_CalcDarwin[[#This Row],[Lomitas - Barra A - 5.2 - Medio]]+TBL_CalcDarwin[[#This Row],[Lomitas - Barra A - 5.2 - Mar]]</f>
        <v>#REF!</v>
      </c>
      <c r="AP1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2" s="35" t="e">
        <f>TBL_CalcDarwin[[#This Row],[Expansión - Barra A - 5.2 - Cerro]]+TBL_CalcDarwin[[#This Row],[Expansión - Barra A - 5.2 - Medio]]+TBL_CalcDarwin[[#This Row],[Expansión - Barra A - 5.2 - Mar]]</f>
        <v>#REF!</v>
      </c>
      <c r="AT152" s="35" t="e">
        <f>TBL_CalcDarwin[[#This Row],[Expansión - Barra B - 5.2 - Cerro]]</f>
        <v>#REF!</v>
      </c>
      <c r="AU1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2" s="29" t="e">
        <f>TBL_CalcDarwin[[#This Row],[Expansión - Barra B - 5.2 - Cerro]]*TBL_CalcDarwin[[#This Row],[AEG 5.2 MW Cerro]]</f>
        <v>#REF!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3">
      <c r="B153" s="51" t="e">
        <f t="shared" si="13"/>
        <v>#REF!</v>
      </c>
      <c r="C153" s="17" t="e">
        <f t="shared" si="15"/>
        <v>#REF!</v>
      </c>
      <c r="D153" s="34" t="e">
        <f>TBL_CalcDarwin[[#This Row],[Darwin PLOM
MW]]+TBL_CalcDarwin[[#This Row],[Darwin PLOME
MW]]</f>
        <v>#REF!</v>
      </c>
      <c r="E153" s="34" t="e">
        <f>TBL_CalcDarwin[[#This Row],[PLOM MW TOTAL BARRA A]]+TBL_CalcDarwin[[#This Row],[PLOM MW TOTAL BARRA B]]</f>
        <v>#REF!</v>
      </c>
      <c r="F153" s="34" t="e">
        <f>TBL_CalcDarwin[[#This Row],[PLOME MW TOTAL BARRA A]]+TBL_CalcDarwin[[#This Row],[PLOME MW TOTAL BARRA B]]</f>
        <v>#REF!</v>
      </c>
      <c r="G153" s="46" t="e">
        <f>#REF!</f>
        <v>#REF!</v>
      </c>
      <c r="H153" s="46" t="e">
        <f>#REF!</f>
        <v>#REF!</v>
      </c>
      <c r="I153" s="47" t="e">
        <f>#REF!</f>
        <v>#REF!</v>
      </c>
      <c r="J153" s="45" t="e">
        <f>CEILING(#REF!*TBL_CalcDarwin[[#This Row],[Darwin Gusts
m/s]],0.5)</f>
        <v>#REF!</v>
      </c>
      <c r="K153" s="45" t="e">
        <f>CEILING(#REF!*TBL_CalcDarwin[[#This Row],[Darwin Gusts
m/s]],0.5)</f>
        <v>#REF!</v>
      </c>
      <c r="L153" s="45" t="e">
        <f>CEILING(TBL_CalcDarwin[[#This Row],[Darwin Gusts
m/s]],0.5)</f>
        <v>#REF!</v>
      </c>
      <c r="M1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3" s="39" t="e">
        <f>INDEX(Curva_Temp[Temp],MATCH(TBL_CalcDarwin[[#This Row],[Darwin Temp.
°C]],Curva_Temp[Temp]))</f>
        <v>#REF!</v>
      </c>
      <c r="R153" s="39" t="e">
        <f>INDEX(Curva_Temp[Warranted Power Curve for 
1.194Kg/m3 air density '[kW']
SG 5.0-145 (AM+1, 5.2MW) AT 
90M],MATCH(TBL_CalcDarwin[[#This Row],[Darwin Temp.
°C]],Curva_Temp[Temp]))</f>
        <v>#REF!</v>
      </c>
      <c r="S153" s="39" t="e" cm="1">
        <f t="array" ref="S153">INDEX(Curva_Temp[Temp],MATCH(TBL_CalcDarwin[[#This Row],[Darwin Temp.
°C]],Curva_Temp[Temp])+1)</f>
        <v>#REF!</v>
      </c>
      <c r="T153" s="39" t="e" cm="1">
        <f t="array" ref="T153">INDEX(Curva_Temp[Warranted Power Curve for 
1.194Kg/m3 air density '[kW']
SG 5.0-145 (AM+1, 5.2MW) AT 
90M],MATCH(TBL_CalcDarwin[[#This Row],[Darwin Temp.
°C]],Curva_Temp[Temp])+1)</f>
        <v>#REF!</v>
      </c>
      <c r="U1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3" s="39" t="e">
        <f>INDEX(Curva_Temp[Temp],MATCH(TBL_CalcDarwin[[#This Row],[Darwin Temp.
°C]],Curva_Temp[Temp]))</f>
        <v>#REF!</v>
      </c>
      <c r="Z153" s="39" t="e">
        <f>INDEX(Curva_Temp[Warranted Power Curve for 
1.194Kg/m3 air density '[kW']
SG 5.0-145 (AM 0, 5.0MW) AT 
90M],MATCH(TBL_CalcDarwin[[#This Row],[Darwin Temp.
°C]],Curva_Temp[Temp]))</f>
        <v>#REF!</v>
      </c>
      <c r="AA153" s="39" t="e" cm="1">
        <f t="array" ref="AA153">INDEX(Curva_Temp[Temp],MATCH(TBL_CalcDarwin[[#This Row],[Darwin Temp.
°C]],Curva_Temp[Temp])+1)</f>
        <v>#REF!</v>
      </c>
      <c r="AB153" s="39" t="e" cm="1">
        <f t="array" ref="AB153">INDEX(Curva_Temp[Warranted Power Curve for 
1.194Kg/m3 air density '[kW']
SG 5.0-145 (AM 0, 5.0MW) AT 
90M],MATCH(TBL_CalcDarwin[[#This Row],[Darwin Temp.
°C]],Curva_Temp[Temp])+1)</f>
        <v>#REF!</v>
      </c>
      <c r="AC153" s="43" t="e">
        <f>HLOOKUP(TBL_CalcDarwin[[#This Row],[Fecha]],#REF!,2,FALSE)</f>
        <v>#REF!</v>
      </c>
      <c r="AD153" s="43" t="e">
        <f>HLOOKUP(TBL_CalcDarwin[[#This Row],[Fecha]],#REF!,3,FALSE)</f>
        <v>#REF!</v>
      </c>
      <c r="AE153" s="43" t="e">
        <f>HLOOKUP(TBL_CalcDarwin[[#This Row],[Fecha]],#REF!,4,FALSE)</f>
        <v>#REF!</v>
      </c>
      <c r="AF153" s="43" t="e">
        <f>HLOOKUP(TBL_CalcDarwin[[#This Row],[Fecha]],#REF!,5,FALSE)</f>
        <v>#REF!</v>
      </c>
      <c r="AG153" s="43" t="e">
        <f>HLOOKUP(TBL_CalcDarwin[[#This Row],[Fecha]],#REF!,6,FALSE)</f>
        <v>#REF!</v>
      </c>
      <c r="AH153" s="43" t="e">
        <f>HLOOKUP(TBL_CalcDarwin[[#This Row],[Fecha]],#REF!,7,FALSE)</f>
        <v>#REF!</v>
      </c>
      <c r="AI153" s="44" t="e">
        <f>HLOOKUP(TBL_CalcDarwin[[#This Row],[Fecha]],#REF!,8,FALSE)</f>
        <v>#REF!</v>
      </c>
      <c r="AJ153" s="44" t="e">
        <f>HLOOKUP(TBL_CalcDarwin[[#This Row],[Fecha]],#REF!,9,FALSE)</f>
        <v>#REF!</v>
      </c>
      <c r="AK153" s="44" t="e">
        <f>HLOOKUP(TBL_CalcDarwin[[#This Row],[Fecha]],#REF!,10,FALSE)</f>
        <v>#REF!</v>
      </c>
      <c r="AL153" s="44" t="e">
        <f>HLOOKUP(TBL_CalcDarwin[[#This Row],[Fecha]],#REF!,11,FALSE)</f>
        <v>#REF!</v>
      </c>
      <c r="AM153" s="44" t="e">
        <f>HLOOKUP(TBL_CalcDarwin[[#This Row],[Fecha]],#REF!,12,FALSE)</f>
        <v>#REF!</v>
      </c>
      <c r="AN153" s="44" t="e">
        <f>HLOOKUP(TBL_CalcDarwin[[#This Row],[Fecha]],#REF!,13,FALSE)</f>
        <v>#REF!</v>
      </c>
      <c r="AO153" s="35" t="e">
        <f>TBL_CalcDarwin[[#This Row],[Lomitas - Barra A - 5.2 - Cerro]]+TBL_CalcDarwin[[#This Row],[Lomitas - Barra A - 5.2 - Medio]]+TBL_CalcDarwin[[#This Row],[Lomitas - Barra A - 5.2 - Mar]]</f>
        <v>#REF!</v>
      </c>
      <c r="AP1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3" s="35" t="e">
        <f>TBL_CalcDarwin[[#This Row],[Expansión - Barra A - 5.2 - Cerro]]+TBL_CalcDarwin[[#This Row],[Expansión - Barra A - 5.2 - Medio]]+TBL_CalcDarwin[[#This Row],[Expansión - Barra A - 5.2 - Mar]]</f>
        <v>#REF!</v>
      </c>
      <c r="AT153" s="35" t="e">
        <f>TBL_CalcDarwin[[#This Row],[Expansión - Barra B - 5.2 - Cerro]]</f>
        <v>#REF!</v>
      </c>
      <c r="AU1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3" s="29" t="e">
        <f>TBL_CalcDarwin[[#This Row],[Expansión - Barra B - 5.2 - Cerro]]*TBL_CalcDarwin[[#This Row],[AEG 5.2 MW Cerro]]</f>
        <v>#REF!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3">
      <c r="B154" s="51" t="e">
        <f t="shared" si="13"/>
        <v>#REF!</v>
      </c>
      <c r="C154" s="17" t="e">
        <f t="shared" si="15"/>
        <v>#REF!</v>
      </c>
      <c r="D154" s="34" t="e">
        <f>TBL_CalcDarwin[[#This Row],[Darwin PLOM
MW]]+TBL_CalcDarwin[[#This Row],[Darwin PLOME
MW]]</f>
        <v>#REF!</v>
      </c>
      <c r="E154" s="34" t="e">
        <f>TBL_CalcDarwin[[#This Row],[PLOM MW TOTAL BARRA A]]+TBL_CalcDarwin[[#This Row],[PLOM MW TOTAL BARRA B]]</f>
        <v>#REF!</v>
      </c>
      <c r="F154" s="34" t="e">
        <f>TBL_CalcDarwin[[#This Row],[PLOME MW TOTAL BARRA A]]+TBL_CalcDarwin[[#This Row],[PLOME MW TOTAL BARRA B]]</f>
        <v>#REF!</v>
      </c>
      <c r="G154" s="46" t="e">
        <f>#REF!</f>
        <v>#REF!</v>
      </c>
      <c r="H154" s="46" t="e">
        <f>#REF!</f>
        <v>#REF!</v>
      </c>
      <c r="I154" s="47" t="e">
        <f>#REF!</f>
        <v>#REF!</v>
      </c>
      <c r="J154" s="45" t="e">
        <f>CEILING(#REF!*TBL_CalcDarwin[[#This Row],[Darwin Gusts
m/s]],0.5)</f>
        <v>#REF!</v>
      </c>
      <c r="K154" s="45" t="e">
        <f>CEILING(#REF!*TBL_CalcDarwin[[#This Row],[Darwin Gusts
m/s]],0.5)</f>
        <v>#REF!</v>
      </c>
      <c r="L154" s="45" t="e">
        <f>CEILING(TBL_CalcDarwin[[#This Row],[Darwin Gusts
m/s]],0.5)</f>
        <v>#REF!</v>
      </c>
      <c r="M1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4" s="39" t="e">
        <f>INDEX(Curva_Temp[Temp],MATCH(TBL_CalcDarwin[[#This Row],[Darwin Temp.
°C]],Curva_Temp[Temp]))</f>
        <v>#REF!</v>
      </c>
      <c r="R154" s="39" t="e">
        <f>INDEX(Curva_Temp[Warranted Power Curve for 
1.194Kg/m3 air density '[kW']
SG 5.0-145 (AM+1, 5.2MW) AT 
90M],MATCH(TBL_CalcDarwin[[#This Row],[Darwin Temp.
°C]],Curva_Temp[Temp]))</f>
        <v>#REF!</v>
      </c>
      <c r="S154" s="39" t="e" cm="1">
        <f t="array" ref="S154">INDEX(Curva_Temp[Temp],MATCH(TBL_CalcDarwin[[#This Row],[Darwin Temp.
°C]],Curva_Temp[Temp])+1)</f>
        <v>#REF!</v>
      </c>
      <c r="T154" s="39" t="e" cm="1">
        <f t="array" ref="T154">INDEX(Curva_Temp[Warranted Power Curve for 
1.194Kg/m3 air density '[kW']
SG 5.0-145 (AM+1, 5.2MW) AT 
90M],MATCH(TBL_CalcDarwin[[#This Row],[Darwin Temp.
°C]],Curva_Temp[Temp])+1)</f>
        <v>#REF!</v>
      </c>
      <c r="U1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4" s="39" t="e">
        <f>INDEX(Curva_Temp[Temp],MATCH(TBL_CalcDarwin[[#This Row],[Darwin Temp.
°C]],Curva_Temp[Temp]))</f>
        <v>#REF!</v>
      </c>
      <c r="Z154" s="39" t="e">
        <f>INDEX(Curva_Temp[Warranted Power Curve for 
1.194Kg/m3 air density '[kW']
SG 5.0-145 (AM 0, 5.0MW) AT 
90M],MATCH(TBL_CalcDarwin[[#This Row],[Darwin Temp.
°C]],Curva_Temp[Temp]))</f>
        <v>#REF!</v>
      </c>
      <c r="AA154" s="39" t="e" cm="1">
        <f t="array" ref="AA154">INDEX(Curva_Temp[Temp],MATCH(TBL_CalcDarwin[[#This Row],[Darwin Temp.
°C]],Curva_Temp[Temp])+1)</f>
        <v>#REF!</v>
      </c>
      <c r="AB154" s="39" t="e" cm="1">
        <f t="array" ref="AB154">INDEX(Curva_Temp[Warranted Power Curve for 
1.194Kg/m3 air density '[kW']
SG 5.0-145 (AM 0, 5.0MW) AT 
90M],MATCH(TBL_CalcDarwin[[#This Row],[Darwin Temp.
°C]],Curva_Temp[Temp])+1)</f>
        <v>#REF!</v>
      </c>
      <c r="AC154" s="43" t="e">
        <f>HLOOKUP(TBL_CalcDarwin[[#This Row],[Fecha]],#REF!,2,FALSE)</f>
        <v>#REF!</v>
      </c>
      <c r="AD154" s="43" t="e">
        <f>HLOOKUP(TBL_CalcDarwin[[#This Row],[Fecha]],#REF!,3,FALSE)</f>
        <v>#REF!</v>
      </c>
      <c r="AE154" s="43" t="e">
        <f>HLOOKUP(TBL_CalcDarwin[[#This Row],[Fecha]],#REF!,4,FALSE)</f>
        <v>#REF!</v>
      </c>
      <c r="AF154" s="43" t="e">
        <f>HLOOKUP(TBL_CalcDarwin[[#This Row],[Fecha]],#REF!,5,FALSE)</f>
        <v>#REF!</v>
      </c>
      <c r="AG154" s="43" t="e">
        <f>HLOOKUP(TBL_CalcDarwin[[#This Row],[Fecha]],#REF!,6,FALSE)</f>
        <v>#REF!</v>
      </c>
      <c r="AH154" s="43" t="e">
        <f>HLOOKUP(TBL_CalcDarwin[[#This Row],[Fecha]],#REF!,7,FALSE)</f>
        <v>#REF!</v>
      </c>
      <c r="AI154" s="44" t="e">
        <f>HLOOKUP(TBL_CalcDarwin[[#This Row],[Fecha]],#REF!,8,FALSE)</f>
        <v>#REF!</v>
      </c>
      <c r="AJ154" s="44" t="e">
        <f>HLOOKUP(TBL_CalcDarwin[[#This Row],[Fecha]],#REF!,9,FALSE)</f>
        <v>#REF!</v>
      </c>
      <c r="AK154" s="44" t="e">
        <f>HLOOKUP(TBL_CalcDarwin[[#This Row],[Fecha]],#REF!,10,FALSE)</f>
        <v>#REF!</v>
      </c>
      <c r="AL154" s="44" t="e">
        <f>HLOOKUP(TBL_CalcDarwin[[#This Row],[Fecha]],#REF!,11,FALSE)</f>
        <v>#REF!</v>
      </c>
      <c r="AM154" s="44" t="e">
        <f>HLOOKUP(TBL_CalcDarwin[[#This Row],[Fecha]],#REF!,12,FALSE)</f>
        <v>#REF!</v>
      </c>
      <c r="AN154" s="44" t="e">
        <f>HLOOKUP(TBL_CalcDarwin[[#This Row],[Fecha]],#REF!,13,FALSE)</f>
        <v>#REF!</v>
      </c>
      <c r="AO154" s="35" t="e">
        <f>TBL_CalcDarwin[[#This Row],[Lomitas - Barra A - 5.2 - Cerro]]+TBL_CalcDarwin[[#This Row],[Lomitas - Barra A - 5.2 - Medio]]+TBL_CalcDarwin[[#This Row],[Lomitas - Barra A - 5.2 - Mar]]</f>
        <v>#REF!</v>
      </c>
      <c r="AP1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4" s="35" t="e">
        <f>TBL_CalcDarwin[[#This Row],[Expansión - Barra A - 5.2 - Cerro]]+TBL_CalcDarwin[[#This Row],[Expansión - Barra A - 5.2 - Medio]]+TBL_CalcDarwin[[#This Row],[Expansión - Barra A - 5.2 - Mar]]</f>
        <v>#REF!</v>
      </c>
      <c r="AT154" s="35" t="e">
        <f>TBL_CalcDarwin[[#This Row],[Expansión - Barra B - 5.2 - Cerro]]</f>
        <v>#REF!</v>
      </c>
      <c r="AU1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4" s="29" t="e">
        <f>TBL_CalcDarwin[[#This Row],[Expansión - Barra B - 5.2 - Cerro]]*TBL_CalcDarwin[[#This Row],[AEG 5.2 MW Cerro]]</f>
        <v>#REF!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3">
      <c r="B155" s="51" t="e">
        <f t="shared" si="13"/>
        <v>#REF!</v>
      </c>
      <c r="C155" s="17" t="e">
        <f t="shared" si="15"/>
        <v>#REF!</v>
      </c>
      <c r="D155" s="34" t="e">
        <f>TBL_CalcDarwin[[#This Row],[Darwin PLOM
MW]]+TBL_CalcDarwin[[#This Row],[Darwin PLOME
MW]]</f>
        <v>#REF!</v>
      </c>
      <c r="E155" s="34" t="e">
        <f>TBL_CalcDarwin[[#This Row],[PLOM MW TOTAL BARRA A]]+TBL_CalcDarwin[[#This Row],[PLOM MW TOTAL BARRA B]]</f>
        <v>#REF!</v>
      </c>
      <c r="F155" s="34" t="e">
        <f>TBL_CalcDarwin[[#This Row],[PLOME MW TOTAL BARRA A]]+TBL_CalcDarwin[[#This Row],[PLOME MW TOTAL BARRA B]]</f>
        <v>#REF!</v>
      </c>
      <c r="G155" s="46" t="e">
        <f>#REF!</f>
        <v>#REF!</v>
      </c>
      <c r="H155" s="46" t="e">
        <f>#REF!</f>
        <v>#REF!</v>
      </c>
      <c r="I155" s="47" t="e">
        <f>#REF!</f>
        <v>#REF!</v>
      </c>
      <c r="J155" s="45" t="e">
        <f>CEILING(#REF!*TBL_CalcDarwin[[#This Row],[Darwin Gusts
m/s]],0.5)</f>
        <v>#REF!</v>
      </c>
      <c r="K155" s="45" t="e">
        <f>CEILING(#REF!*TBL_CalcDarwin[[#This Row],[Darwin Gusts
m/s]],0.5)</f>
        <v>#REF!</v>
      </c>
      <c r="L155" s="45" t="e">
        <f>CEILING(TBL_CalcDarwin[[#This Row],[Darwin Gusts
m/s]],0.5)</f>
        <v>#REF!</v>
      </c>
      <c r="M1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5" s="39" t="e">
        <f>INDEX(Curva_Temp[Temp],MATCH(TBL_CalcDarwin[[#This Row],[Darwin Temp.
°C]],Curva_Temp[Temp]))</f>
        <v>#REF!</v>
      </c>
      <c r="R155" s="39" t="e">
        <f>INDEX(Curva_Temp[Warranted Power Curve for 
1.194Kg/m3 air density '[kW']
SG 5.0-145 (AM+1, 5.2MW) AT 
90M],MATCH(TBL_CalcDarwin[[#This Row],[Darwin Temp.
°C]],Curva_Temp[Temp]))</f>
        <v>#REF!</v>
      </c>
      <c r="S155" s="39" t="e" cm="1">
        <f t="array" ref="S155">INDEX(Curva_Temp[Temp],MATCH(TBL_CalcDarwin[[#This Row],[Darwin Temp.
°C]],Curva_Temp[Temp])+1)</f>
        <v>#REF!</v>
      </c>
      <c r="T155" s="39" t="e" cm="1">
        <f t="array" ref="T155">INDEX(Curva_Temp[Warranted Power Curve for 
1.194Kg/m3 air density '[kW']
SG 5.0-145 (AM+1, 5.2MW) AT 
90M],MATCH(TBL_CalcDarwin[[#This Row],[Darwin Temp.
°C]],Curva_Temp[Temp])+1)</f>
        <v>#REF!</v>
      </c>
      <c r="U1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5" s="39" t="e">
        <f>INDEX(Curva_Temp[Temp],MATCH(TBL_CalcDarwin[[#This Row],[Darwin Temp.
°C]],Curva_Temp[Temp]))</f>
        <v>#REF!</v>
      </c>
      <c r="Z155" s="39" t="e">
        <f>INDEX(Curva_Temp[Warranted Power Curve for 
1.194Kg/m3 air density '[kW']
SG 5.0-145 (AM 0, 5.0MW) AT 
90M],MATCH(TBL_CalcDarwin[[#This Row],[Darwin Temp.
°C]],Curva_Temp[Temp]))</f>
        <v>#REF!</v>
      </c>
      <c r="AA155" s="39" t="e" cm="1">
        <f t="array" ref="AA155">INDEX(Curva_Temp[Temp],MATCH(TBL_CalcDarwin[[#This Row],[Darwin Temp.
°C]],Curva_Temp[Temp])+1)</f>
        <v>#REF!</v>
      </c>
      <c r="AB155" s="39" t="e" cm="1">
        <f t="array" ref="AB155">INDEX(Curva_Temp[Warranted Power Curve for 
1.194Kg/m3 air density '[kW']
SG 5.0-145 (AM 0, 5.0MW) AT 
90M],MATCH(TBL_CalcDarwin[[#This Row],[Darwin Temp.
°C]],Curva_Temp[Temp])+1)</f>
        <v>#REF!</v>
      </c>
      <c r="AC155" s="43" t="e">
        <f>HLOOKUP(TBL_CalcDarwin[[#This Row],[Fecha]],#REF!,2,FALSE)</f>
        <v>#REF!</v>
      </c>
      <c r="AD155" s="43" t="e">
        <f>HLOOKUP(TBL_CalcDarwin[[#This Row],[Fecha]],#REF!,3,FALSE)</f>
        <v>#REF!</v>
      </c>
      <c r="AE155" s="43" t="e">
        <f>HLOOKUP(TBL_CalcDarwin[[#This Row],[Fecha]],#REF!,4,FALSE)</f>
        <v>#REF!</v>
      </c>
      <c r="AF155" s="43" t="e">
        <f>HLOOKUP(TBL_CalcDarwin[[#This Row],[Fecha]],#REF!,5,FALSE)</f>
        <v>#REF!</v>
      </c>
      <c r="AG155" s="43" t="e">
        <f>HLOOKUP(TBL_CalcDarwin[[#This Row],[Fecha]],#REF!,6,FALSE)</f>
        <v>#REF!</v>
      </c>
      <c r="AH155" s="43" t="e">
        <f>HLOOKUP(TBL_CalcDarwin[[#This Row],[Fecha]],#REF!,7,FALSE)</f>
        <v>#REF!</v>
      </c>
      <c r="AI155" s="44" t="e">
        <f>HLOOKUP(TBL_CalcDarwin[[#This Row],[Fecha]],#REF!,8,FALSE)</f>
        <v>#REF!</v>
      </c>
      <c r="AJ155" s="44" t="e">
        <f>HLOOKUP(TBL_CalcDarwin[[#This Row],[Fecha]],#REF!,9,FALSE)</f>
        <v>#REF!</v>
      </c>
      <c r="AK155" s="44" t="e">
        <f>HLOOKUP(TBL_CalcDarwin[[#This Row],[Fecha]],#REF!,10,FALSE)</f>
        <v>#REF!</v>
      </c>
      <c r="AL155" s="44" t="e">
        <f>HLOOKUP(TBL_CalcDarwin[[#This Row],[Fecha]],#REF!,11,FALSE)</f>
        <v>#REF!</v>
      </c>
      <c r="AM155" s="44" t="e">
        <f>HLOOKUP(TBL_CalcDarwin[[#This Row],[Fecha]],#REF!,12,FALSE)</f>
        <v>#REF!</v>
      </c>
      <c r="AN155" s="44" t="e">
        <f>HLOOKUP(TBL_CalcDarwin[[#This Row],[Fecha]],#REF!,13,FALSE)</f>
        <v>#REF!</v>
      </c>
      <c r="AO155" s="35" t="e">
        <f>TBL_CalcDarwin[[#This Row],[Lomitas - Barra A - 5.2 - Cerro]]+TBL_CalcDarwin[[#This Row],[Lomitas - Barra A - 5.2 - Medio]]+TBL_CalcDarwin[[#This Row],[Lomitas - Barra A - 5.2 - Mar]]</f>
        <v>#REF!</v>
      </c>
      <c r="AP1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5" s="35" t="e">
        <f>TBL_CalcDarwin[[#This Row],[Expansión - Barra A - 5.2 - Cerro]]+TBL_CalcDarwin[[#This Row],[Expansión - Barra A - 5.2 - Medio]]+TBL_CalcDarwin[[#This Row],[Expansión - Barra A - 5.2 - Mar]]</f>
        <v>#REF!</v>
      </c>
      <c r="AT155" s="35" t="e">
        <f>TBL_CalcDarwin[[#This Row],[Expansión - Barra B - 5.2 - Cerro]]</f>
        <v>#REF!</v>
      </c>
      <c r="AU1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5" s="29" t="e">
        <f>TBL_CalcDarwin[[#This Row],[Expansión - Barra B - 5.2 - Cerro]]*TBL_CalcDarwin[[#This Row],[AEG 5.2 MW Cerro]]</f>
        <v>#REF!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3">
      <c r="B156" s="51" t="e">
        <f t="shared" si="13"/>
        <v>#REF!</v>
      </c>
      <c r="C156" s="17" t="e">
        <f t="shared" si="15"/>
        <v>#REF!</v>
      </c>
      <c r="D156" s="34" t="e">
        <f>TBL_CalcDarwin[[#This Row],[Darwin PLOM
MW]]+TBL_CalcDarwin[[#This Row],[Darwin PLOME
MW]]</f>
        <v>#REF!</v>
      </c>
      <c r="E156" s="34" t="e">
        <f>TBL_CalcDarwin[[#This Row],[PLOM MW TOTAL BARRA A]]+TBL_CalcDarwin[[#This Row],[PLOM MW TOTAL BARRA B]]</f>
        <v>#REF!</v>
      </c>
      <c r="F156" s="34" t="e">
        <f>TBL_CalcDarwin[[#This Row],[PLOME MW TOTAL BARRA A]]+TBL_CalcDarwin[[#This Row],[PLOME MW TOTAL BARRA B]]</f>
        <v>#REF!</v>
      </c>
      <c r="G156" s="46" t="e">
        <f>#REF!</f>
        <v>#REF!</v>
      </c>
      <c r="H156" s="46" t="e">
        <f>#REF!</f>
        <v>#REF!</v>
      </c>
      <c r="I156" s="47" t="e">
        <f>#REF!</f>
        <v>#REF!</v>
      </c>
      <c r="J156" s="45" t="e">
        <f>CEILING(#REF!*TBL_CalcDarwin[[#This Row],[Darwin Gusts
m/s]],0.5)</f>
        <v>#REF!</v>
      </c>
      <c r="K156" s="45" t="e">
        <f>CEILING(#REF!*TBL_CalcDarwin[[#This Row],[Darwin Gusts
m/s]],0.5)</f>
        <v>#REF!</v>
      </c>
      <c r="L156" s="45" t="e">
        <f>CEILING(TBL_CalcDarwin[[#This Row],[Darwin Gusts
m/s]],0.5)</f>
        <v>#REF!</v>
      </c>
      <c r="M1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6" s="39" t="e">
        <f>INDEX(Curva_Temp[Temp],MATCH(TBL_CalcDarwin[[#This Row],[Darwin Temp.
°C]],Curva_Temp[Temp]))</f>
        <v>#REF!</v>
      </c>
      <c r="R156" s="39" t="e">
        <f>INDEX(Curva_Temp[Warranted Power Curve for 
1.194Kg/m3 air density '[kW']
SG 5.0-145 (AM+1, 5.2MW) AT 
90M],MATCH(TBL_CalcDarwin[[#This Row],[Darwin Temp.
°C]],Curva_Temp[Temp]))</f>
        <v>#REF!</v>
      </c>
      <c r="S156" s="39" t="e" cm="1">
        <f t="array" ref="S156">INDEX(Curva_Temp[Temp],MATCH(TBL_CalcDarwin[[#This Row],[Darwin Temp.
°C]],Curva_Temp[Temp])+1)</f>
        <v>#REF!</v>
      </c>
      <c r="T156" s="39" t="e" cm="1">
        <f t="array" ref="T156">INDEX(Curva_Temp[Warranted Power Curve for 
1.194Kg/m3 air density '[kW']
SG 5.0-145 (AM+1, 5.2MW) AT 
90M],MATCH(TBL_CalcDarwin[[#This Row],[Darwin Temp.
°C]],Curva_Temp[Temp])+1)</f>
        <v>#REF!</v>
      </c>
      <c r="U1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6" s="39" t="e">
        <f>INDEX(Curva_Temp[Temp],MATCH(TBL_CalcDarwin[[#This Row],[Darwin Temp.
°C]],Curva_Temp[Temp]))</f>
        <v>#REF!</v>
      </c>
      <c r="Z156" s="39" t="e">
        <f>INDEX(Curva_Temp[Warranted Power Curve for 
1.194Kg/m3 air density '[kW']
SG 5.0-145 (AM 0, 5.0MW) AT 
90M],MATCH(TBL_CalcDarwin[[#This Row],[Darwin Temp.
°C]],Curva_Temp[Temp]))</f>
        <v>#REF!</v>
      </c>
      <c r="AA156" s="39" t="e" cm="1">
        <f t="array" ref="AA156">INDEX(Curva_Temp[Temp],MATCH(TBL_CalcDarwin[[#This Row],[Darwin Temp.
°C]],Curva_Temp[Temp])+1)</f>
        <v>#REF!</v>
      </c>
      <c r="AB156" s="39" t="e" cm="1">
        <f t="array" ref="AB156">INDEX(Curva_Temp[Warranted Power Curve for 
1.194Kg/m3 air density '[kW']
SG 5.0-145 (AM 0, 5.0MW) AT 
90M],MATCH(TBL_CalcDarwin[[#This Row],[Darwin Temp.
°C]],Curva_Temp[Temp])+1)</f>
        <v>#REF!</v>
      </c>
      <c r="AC156" s="43" t="e">
        <f>HLOOKUP(TBL_CalcDarwin[[#This Row],[Fecha]],#REF!,2,FALSE)</f>
        <v>#REF!</v>
      </c>
      <c r="AD156" s="43" t="e">
        <f>HLOOKUP(TBL_CalcDarwin[[#This Row],[Fecha]],#REF!,3,FALSE)</f>
        <v>#REF!</v>
      </c>
      <c r="AE156" s="43" t="e">
        <f>HLOOKUP(TBL_CalcDarwin[[#This Row],[Fecha]],#REF!,4,FALSE)</f>
        <v>#REF!</v>
      </c>
      <c r="AF156" s="43" t="e">
        <f>HLOOKUP(TBL_CalcDarwin[[#This Row],[Fecha]],#REF!,5,FALSE)</f>
        <v>#REF!</v>
      </c>
      <c r="AG156" s="43" t="e">
        <f>HLOOKUP(TBL_CalcDarwin[[#This Row],[Fecha]],#REF!,6,FALSE)</f>
        <v>#REF!</v>
      </c>
      <c r="AH156" s="43" t="e">
        <f>HLOOKUP(TBL_CalcDarwin[[#This Row],[Fecha]],#REF!,7,FALSE)</f>
        <v>#REF!</v>
      </c>
      <c r="AI156" s="44" t="e">
        <f>HLOOKUP(TBL_CalcDarwin[[#This Row],[Fecha]],#REF!,8,FALSE)</f>
        <v>#REF!</v>
      </c>
      <c r="AJ156" s="44" t="e">
        <f>HLOOKUP(TBL_CalcDarwin[[#This Row],[Fecha]],#REF!,9,FALSE)</f>
        <v>#REF!</v>
      </c>
      <c r="AK156" s="44" t="e">
        <f>HLOOKUP(TBL_CalcDarwin[[#This Row],[Fecha]],#REF!,10,FALSE)</f>
        <v>#REF!</v>
      </c>
      <c r="AL156" s="44" t="e">
        <f>HLOOKUP(TBL_CalcDarwin[[#This Row],[Fecha]],#REF!,11,FALSE)</f>
        <v>#REF!</v>
      </c>
      <c r="AM156" s="44" t="e">
        <f>HLOOKUP(TBL_CalcDarwin[[#This Row],[Fecha]],#REF!,12,FALSE)</f>
        <v>#REF!</v>
      </c>
      <c r="AN156" s="44" t="e">
        <f>HLOOKUP(TBL_CalcDarwin[[#This Row],[Fecha]],#REF!,13,FALSE)</f>
        <v>#REF!</v>
      </c>
      <c r="AO156" s="35" t="e">
        <f>TBL_CalcDarwin[[#This Row],[Lomitas - Barra A - 5.2 - Cerro]]+TBL_CalcDarwin[[#This Row],[Lomitas - Barra A - 5.2 - Medio]]+TBL_CalcDarwin[[#This Row],[Lomitas - Barra A - 5.2 - Mar]]</f>
        <v>#REF!</v>
      </c>
      <c r="AP1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6" s="35" t="e">
        <f>TBL_CalcDarwin[[#This Row],[Expansión - Barra A - 5.2 - Cerro]]+TBL_CalcDarwin[[#This Row],[Expansión - Barra A - 5.2 - Medio]]+TBL_CalcDarwin[[#This Row],[Expansión - Barra A - 5.2 - Mar]]</f>
        <v>#REF!</v>
      </c>
      <c r="AT156" s="35" t="e">
        <f>TBL_CalcDarwin[[#This Row],[Expansión - Barra B - 5.2 - Cerro]]</f>
        <v>#REF!</v>
      </c>
      <c r="AU1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6" s="29" t="e">
        <f>TBL_CalcDarwin[[#This Row],[Expansión - Barra B - 5.2 - Cerro]]*TBL_CalcDarwin[[#This Row],[AEG 5.2 MW Cerro]]</f>
        <v>#REF!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3">
      <c r="B157" s="51" t="e">
        <f t="shared" si="13"/>
        <v>#REF!</v>
      </c>
      <c r="C157" s="17" t="e">
        <f t="shared" si="15"/>
        <v>#REF!</v>
      </c>
      <c r="D157" s="34" t="e">
        <f>TBL_CalcDarwin[[#This Row],[Darwin PLOM
MW]]+TBL_CalcDarwin[[#This Row],[Darwin PLOME
MW]]</f>
        <v>#REF!</v>
      </c>
      <c r="E157" s="34" t="e">
        <f>TBL_CalcDarwin[[#This Row],[PLOM MW TOTAL BARRA A]]+TBL_CalcDarwin[[#This Row],[PLOM MW TOTAL BARRA B]]</f>
        <v>#REF!</v>
      </c>
      <c r="F157" s="34" t="e">
        <f>TBL_CalcDarwin[[#This Row],[PLOME MW TOTAL BARRA A]]+TBL_CalcDarwin[[#This Row],[PLOME MW TOTAL BARRA B]]</f>
        <v>#REF!</v>
      </c>
      <c r="G157" s="46" t="e">
        <f>#REF!</f>
        <v>#REF!</v>
      </c>
      <c r="H157" s="46" t="e">
        <f>#REF!</f>
        <v>#REF!</v>
      </c>
      <c r="I157" s="47" t="e">
        <f>#REF!</f>
        <v>#REF!</v>
      </c>
      <c r="J157" s="45" t="e">
        <f>CEILING(#REF!*TBL_CalcDarwin[[#This Row],[Darwin Gusts
m/s]],0.5)</f>
        <v>#REF!</v>
      </c>
      <c r="K157" s="45" t="e">
        <f>CEILING(#REF!*TBL_CalcDarwin[[#This Row],[Darwin Gusts
m/s]],0.5)</f>
        <v>#REF!</v>
      </c>
      <c r="L157" s="45" t="e">
        <f>CEILING(TBL_CalcDarwin[[#This Row],[Darwin Gusts
m/s]],0.5)</f>
        <v>#REF!</v>
      </c>
      <c r="M1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7" s="39" t="e">
        <f>INDEX(Curva_Temp[Temp],MATCH(TBL_CalcDarwin[[#This Row],[Darwin Temp.
°C]],Curva_Temp[Temp]))</f>
        <v>#REF!</v>
      </c>
      <c r="R157" s="39" t="e">
        <f>INDEX(Curva_Temp[Warranted Power Curve for 
1.194Kg/m3 air density '[kW']
SG 5.0-145 (AM+1, 5.2MW) AT 
90M],MATCH(TBL_CalcDarwin[[#This Row],[Darwin Temp.
°C]],Curva_Temp[Temp]))</f>
        <v>#REF!</v>
      </c>
      <c r="S157" s="39" t="e" cm="1">
        <f t="array" ref="S157">INDEX(Curva_Temp[Temp],MATCH(TBL_CalcDarwin[[#This Row],[Darwin Temp.
°C]],Curva_Temp[Temp])+1)</f>
        <v>#REF!</v>
      </c>
      <c r="T157" s="39" t="e" cm="1">
        <f t="array" ref="T157">INDEX(Curva_Temp[Warranted Power Curve for 
1.194Kg/m3 air density '[kW']
SG 5.0-145 (AM+1, 5.2MW) AT 
90M],MATCH(TBL_CalcDarwin[[#This Row],[Darwin Temp.
°C]],Curva_Temp[Temp])+1)</f>
        <v>#REF!</v>
      </c>
      <c r="U1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7" s="39" t="e">
        <f>INDEX(Curva_Temp[Temp],MATCH(TBL_CalcDarwin[[#This Row],[Darwin Temp.
°C]],Curva_Temp[Temp]))</f>
        <v>#REF!</v>
      </c>
      <c r="Z157" s="39" t="e">
        <f>INDEX(Curva_Temp[Warranted Power Curve for 
1.194Kg/m3 air density '[kW']
SG 5.0-145 (AM 0, 5.0MW) AT 
90M],MATCH(TBL_CalcDarwin[[#This Row],[Darwin Temp.
°C]],Curva_Temp[Temp]))</f>
        <v>#REF!</v>
      </c>
      <c r="AA157" s="39" t="e" cm="1">
        <f t="array" ref="AA157">INDEX(Curva_Temp[Temp],MATCH(TBL_CalcDarwin[[#This Row],[Darwin Temp.
°C]],Curva_Temp[Temp])+1)</f>
        <v>#REF!</v>
      </c>
      <c r="AB157" s="39" t="e" cm="1">
        <f t="array" ref="AB157">INDEX(Curva_Temp[Warranted Power Curve for 
1.194Kg/m3 air density '[kW']
SG 5.0-145 (AM 0, 5.0MW) AT 
90M],MATCH(TBL_CalcDarwin[[#This Row],[Darwin Temp.
°C]],Curva_Temp[Temp])+1)</f>
        <v>#REF!</v>
      </c>
      <c r="AC157" s="43" t="e">
        <f>HLOOKUP(TBL_CalcDarwin[[#This Row],[Fecha]],#REF!,2,FALSE)</f>
        <v>#REF!</v>
      </c>
      <c r="AD157" s="43" t="e">
        <f>HLOOKUP(TBL_CalcDarwin[[#This Row],[Fecha]],#REF!,3,FALSE)</f>
        <v>#REF!</v>
      </c>
      <c r="AE157" s="43" t="e">
        <f>HLOOKUP(TBL_CalcDarwin[[#This Row],[Fecha]],#REF!,4,FALSE)</f>
        <v>#REF!</v>
      </c>
      <c r="AF157" s="43" t="e">
        <f>HLOOKUP(TBL_CalcDarwin[[#This Row],[Fecha]],#REF!,5,FALSE)</f>
        <v>#REF!</v>
      </c>
      <c r="AG157" s="43" t="e">
        <f>HLOOKUP(TBL_CalcDarwin[[#This Row],[Fecha]],#REF!,6,FALSE)</f>
        <v>#REF!</v>
      </c>
      <c r="AH157" s="43" t="e">
        <f>HLOOKUP(TBL_CalcDarwin[[#This Row],[Fecha]],#REF!,7,FALSE)</f>
        <v>#REF!</v>
      </c>
      <c r="AI157" s="44" t="e">
        <f>HLOOKUP(TBL_CalcDarwin[[#This Row],[Fecha]],#REF!,8,FALSE)</f>
        <v>#REF!</v>
      </c>
      <c r="AJ157" s="44" t="e">
        <f>HLOOKUP(TBL_CalcDarwin[[#This Row],[Fecha]],#REF!,9,FALSE)</f>
        <v>#REF!</v>
      </c>
      <c r="AK157" s="44" t="e">
        <f>HLOOKUP(TBL_CalcDarwin[[#This Row],[Fecha]],#REF!,10,FALSE)</f>
        <v>#REF!</v>
      </c>
      <c r="AL157" s="44" t="e">
        <f>HLOOKUP(TBL_CalcDarwin[[#This Row],[Fecha]],#REF!,11,FALSE)</f>
        <v>#REF!</v>
      </c>
      <c r="AM157" s="44" t="e">
        <f>HLOOKUP(TBL_CalcDarwin[[#This Row],[Fecha]],#REF!,12,FALSE)</f>
        <v>#REF!</v>
      </c>
      <c r="AN157" s="44" t="e">
        <f>HLOOKUP(TBL_CalcDarwin[[#This Row],[Fecha]],#REF!,13,FALSE)</f>
        <v>#REF!</v>
      </c>
      <c r="AO157" s="35" t="e">
        <f>TBL_CalcDarwin[[#This Row],[Lomitas - Barra A - 5.2 - Cerro]]+TBL_CalcDarwin[[#This Row],[Lomitas - Barra A - 5.2 - Medio]]+TBL_CalcDarwin[[#This Row],[Lomitas - Barra A - 5.2 - Mar]]</f>
        <v>#REF!</v>
      </c>
      <c r="AP1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7" s="35" t="e">
        <f>TBL_CalcDarwin[[#This Row],[Expansión - Barra A - 5.2 - Cerro]]+TBL_CalcDarwin[[#This Row],[Expansión - Barra A - 5.2 - Medio]]+TBL_CalcDarwin[[#This Row],[Expansión - Barra A - 5.2 - Mar]]</f>
        <v>#REF!</v>
      </c>
      <c r="AT157" s="35" t="e">
        <f>TBL_CalcDarwin[[#This Row],[Expansión - Barra B - 5.2 - Cerro]]</f>
        <v>#REF!</v>
      </c>
      <c r="AU1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7" s="29" t="e">
        <f>TBL_CalcDarwin[[#This Row],[Expansión - Barra B - 5.2 - Cerro]]*TBL_CalcDarwin[[#This Row],[AEG 5.2 MW Cerro]]</f>
        <v>#REF!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3">
      <c r="B158" s="51" t="e">
        <f t="shared" si="13"/>
        <v>#REF!</v>
      </c>
      <c r="C158" s="17" t="e">
        <f t="shared" si="15"/>
        <v>#REF!</v>
      </c>
      <c r="D158" s="34" t="e">
        <f>TBL_CalcDarwin[[#This Row],[Darwin PLOM
MW]]+TBL_CalcDarwin[[#This Row],[Darwin PLOME
MW]]</f>
        <v>#REF!</v>
      </c>
      <c r="E158" s="34" t="e">
        <f>TBL_CalcDarwin[[#This Row],[PLOM MW TOTAL BARRA A]]+TBL_CalcDarwin[[#This Row],[PLOM MW TOTAL BARRA B]]</f>
        <v>#REF!</v>
      </c>
      <c r="F158" s="34" t="e">
        <f>TBL_CalcDarwin[[#This Row],[PLOME MW TOTAL BARRA A]]+TBL_CalcDarwin[[#This Row],[PLOME MW TOTAL BARRA B]]</f>
        <v>#REF!</v>
      </c>
      <c r="G158" s="46" t="e">
        <f>#REF!</f>
        <v>#REF!</v>
      </c>
      <c r="H158" s="46" t="e">
        <f>#REF!</f>
        <v>#REF!</v>
      </c>
      <c r="I158" s="47" t="e">
        <f>#REF!</f>
        <v>#REF!</v>
      </c>
      <c r="J158" s="45" t="e">
        <f>CEILING(#REF!*TBL_CalcDarwin[[#This Row],[Darwin Gusts
m/s]],0.5)</f>
        <v>#REF!</v>
      </c>
      <c r="K158" s="45" t="e">
        <f>CEILING(#REF!*TBL_CalcDarwin[[#This Row],[Darwin Gusts
m/s]],0.5)</f>
        <v>#REF!</v>
      </c>
      <c r="L158" s="45" t="e">
        <f>CEILING(TBL_CalcDarwin[[#This Row],[Darwin Gusts
m/s]],0.5)</f>
        <v>#REF!</v>
      </c>
      <c r="M1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8" s="39" t="e">
        <f>INDEX(Curva_Temp[Temp],MATCH(TBL_CalcDarwin[[#This Row],[Darwin Temp.
°C]],Curva_Temp[Temp]))</f>
        <v>#REF!</v>
      </c>
      <c r="R158" s="39" t="e">
        <f>INDEX(Curva_Temp[Warranted Power Curve for 
1.194Kg/m3 air density '[kW']
SG 5.0-145 (AM+1, 5.2MW) AT 
90M],MATCH(TBL_CalcDarwin[[#This Row],[Darwin Temp.
°C]],Curva_Temp[Temp]))</f>
        <v>#REF!</v>
      </c>
      <c r="S158" s="39" t="e" cm="1">
        <f t="array" ref="S158">INDEX(Curva_Temp[Temp],MATCH(TBL_CalcDarwin[[#This Row],[Darwin Temp.
°C]],Curva_Temp[Temp])+1)</f>
        <v>#REF!</v>
      </c>
      <c r="T158" s="39" t="e" cm="1">
        <f t="array" ref="T158">INDEX(Curva_Temp[Warranted Power Curve for 
1.194Kg/m3 air density '[kW']
SG 5.0-145 (AM+1, 5.2MW) AT 
90M],MATCH(TBL_CalcDarwin[[#This Row],[Darwin Temp.
°C]],Curva_Temp[Temp])+1)</f>
        <v>#REF!</v>
      </c>
      <c r="U1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8" s="39" t="e">
        <f>INDEX(Curva_Temp[Temp],MATCH(TBL_CalcDarwin[[#This Row],[Darwin Temp.
°C]],Curva_Temp[Temp]))</f>
        <v>#REF!</v>
      </c>
      <c r="Z158" s="39" t="e">
        <f>INDEX(Curva_Temp[Warranted Power Curve for 
1.194Kg/m3 air density '[kW']
SG 5.0-145 (AM 0, 5.0MW) AT 
90M],MATCH(TBL_CalcDarwin[[#This Row],[Darwin Temp.
°C]],Curva_Temp[Temp]))</f>
        <v>#REF!</v>
      </c>
      <c r="AA158" s="39" t="e" cm="1">
        <f t="array" ref="AA158">INDEX(Curva_Temp[Temp],MATCH(TBL_CalcDarwin[[#This Row],[Darwin Temp.
°C]],Curva_Temp[Temp])+1)</f>
        <v>#REF!</v>
      </c>
      <c r="AB158" s="39" t="e" cm="1">
        <f t="array" ref="AB158">INDEX(Curva_Temp[Warranted Power Curve for 
1.194Kg/m3 air density '[kW']
SG 5.0-145 (AM 0, 5.0MW) AT 
90M],MATCH(TBL_CalcDarwin[[#This Row],[Darwin Temp.
°C]],Curva_Temp[Temp])+1)</f>
        <v>#REF!</v>
      </c>
      <c r="AC158" s="43" t="e">
        <f>HLOOKUP(TBL_CalcDarwin[[#This Row],[Fecha]],#REF!,2,FALSE)</f>
        <v>#REF!</v>
      </c>
      <c r="AD158" s="43" t="e">
        <f>HLOOKUP(TBL_CalcDarwin[[#This Row],[Fecha]],#REF!,3,FALSE)</f>
        <v>#REF!</v>
      </c>
      <c r="AE158" s="43" t="e">
        <f>HLOOKUP(TBL_CalcDarwin[[#This Row],[Fecha]],#REF!,4,FALSE)</f>
        <v>#REF!</v>
      </c>
      <c r="AF158" s="43" t="e">
        <f>HLOOKUP(TBL_CalcDarwin[[#This Row],[Fecha]],#REF!,5,FALSE)</f>
        <v>#REF!</v>
      </c>
      <c r="AG158" s="43" t="e">
        <f>HLOOKUP(TBL_CalcDarwin[[#This Row],[Fecha]],#REF!,6,FALSE)</f>
        <v>#REF!</v>
      </c>
      <c r="AH158" s="43" t="e">
        <f>HLOOKUP(TBL_CalcDarwin[[#This Row],[Fecha]],#REF!,7,FALSE)</f>
        <v>#REF!</v>
      </c>
      <c r="AI158" s="44" t="e">
        <f>HLOOKUP(TBL_CalcDarwin[[#This Row],[Fecha]],#REF!,8,FALSE)</f>
        <v>#REF!</v>
      </c>
      <c r="AJ158" s="44" t="e">
        <f>HLOOKUP(TBL_CalcDarwin[[#This Row],[Fecha]],#REF!,9,FALSE)</f>
        <v>#REF!</v>
      </c>
      <c r="AK158" s="44" t="e">
        <f>HLOOKUP(TBL_CalcDarwin[[#This Row],[Fecha]],#REF!,10,FALSE)</f>
        <v>#REF!</v>
      </c>
      <c r="AL158" s="44" t="e">
        <f>HLOOKUP(TBL_CalcDarwin[[#This Row],[Fecha]],#REF!,11,FALSE)</f>
        <v>#REF!</v>
      </c>
      <c r="AM158" s="44" t="e">
        <f>HLOOKUP(TBL_CalcDarwin[[#This Row],[Fecha]],#REF!,12,FALSE)</f>
        <v>#REF!</v>
      </c>
      <c r="AN158" s="44" t="e">
        <f>HLOOKUP(TBL_CalcDarwin[[#This Row],[Fecha]],#REF!,13,FALSE)</f>
        <v>#REF!</v>
      </c>
      <c r="AO158" s="35" t="e">
        <f>TBL_CalcDarwin[[#This Row],[Lomitas - Barra A - 5.2 - Cerro]]+TBL_CalcDarwin[[#This Row],[Lomitas - Barra A - 5.2 - Medio]]+TBL_CalcDarwin[[#This Row],[Lomitas - Barra A - 5.2 - Mar]]</f>
        <v>#REF!</v>
      </c>
      <c r="AP1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8" s="35" t="e">
        <f>TBL_CalcDarwin[[#This Row],[Expansión - Barra A - 5.2 - Cerro]]+TBL_CalcDarwin[[#This Row],[Expansión - Barra A - 5.2 - Medio]]+TBL_CalcDarwin[[#This Row],[Expansión - Barra A - 5.2 - Mar]]</f>
        <v>#REF!</v>
      </c>
      <c r="AT158" s="35" t="e">
        <f>TBL_CalcDarwin[[#This Row],[Expansión - Barra B - 5.2 - Cerro]]</f>
        <v>#REF!</v>
      </c>
      <c r="AU1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8" s="29" t="e">
        <f>TBL_CalcDarwin[[#This Row],[Expansión - Barra B - 5.2 - Cerro]]*TBL_CalcDarwin[[#This Row],[AEG 5.2 MW Cerro]]</f>
        <v>#REF!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3">
      <c r="B159" s="51" t="e">
        <f t="shared" si="13"/>
        <v>#REF!</v>
      </c>
      <c r="C159" s="17" t="e">
        <f t="shared" si="15"/>
        <v>#REF!</v>
      </c>
      <c r="D159" s="34" t="e">
        <f>TBL_CalcDarwin[[#This Row],[Darwin PLOM
MW]]+TBL_CalcDarwin[[#This Row],[Darwin PLOME
MW]]</f>
        <v>#REF!</v>
      </c>
      <c r="E159" s="34" t="e">
        <f>TBL_CalcDarwin[[#This Row],[PLOM MW TOTAL BARRA A]]+TBL_CalcDarwin[[#This Row],[PLOM MW TOTAL BARRA B]]</f>
        <v>#REF!</v>
      </c>
      <c r="F159" s="34" t="e">
        <f>TBL_CalcDarwin[[#This Row],[PLOME MW TOTAL BARRA A]]+TBL_CalcDarwin[[#This Row],[PLOME MW TOTAL BARRA B]]</f>
        <v>#REF!</v>
      </c>
      <c r="G159" s="46" t="e">
        <f>#REF!</f>
        <v>#REF!</v>
      </c>
      <c r="H159" s="46" t="e">
        <f>#REF!</f>
        <v>#REF!</v>
      </c>
      <c r="I159" s="47" t="e">
        <f>#REF!</f>
        <v>#REF!</v>
      </c>
      <c r="J159" s="45" t="e">
        <f>CEILING(#REF!*TBL_CalcDarwin[[#This Row],[Darwin Gusts
m/s]],0.5)</f>
        <v>#REF!</v>
      </c>
      <c r="K159" s="45" t="e">
        <f>CEILING(#REF!*TBL_CalcDarwin[[#This Row],[Darwin Gusts
m/s]],0.5)</f>
        <v>#REF!</v>
      </c>
      <c r="L159" s="45" t="e">
        <f>CEILING(TBL_CalcDarwin[[#This Row],[Darwin Gusts
m/s]],0.5)</f>
        <v>#REF!</v>
      </c>
      <c r="M1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9" s="39" t="e">
        <f>INDEX(Curva_Temp[Temp],MATCH(TBL_CalcDarwin[[#This Row],[Darwin Temp.
°C]],Curva_Temp[Temp]))</f>
        <v>#REF!</v>
      </c>
      <c r="R159" s="39" t="e">
        <f>INDEX(Curva_Temp[Warranted Power Curve for 
1.194Kg/m3 air density '[kW']
SG 5.0-145 (AM+1, 5.2MW) AT 
90M],MATCH(TBL_CalcDarwin[[#This Row],[Darwin Temp.
°C]],Curva_Temp[Temp]))</f>
        <v>#REF!</v>
      </c>
      <c r="S159" s="39" t="e" cm="1">
        <f t="array" ref="S159">INDEX(Curva_Temp[Temp],MATCH(TBL_CalcDarwin[[#This Row],[Darwin Temp.
°C]],Curva_Temp[Temp])+1)</f>
        <v>#REF!</v>
      </c>
      <c r="T159" s="39" t="e" cm="1">
        <f t="array" ref="T159">INDEX(Curva_Temp[Warranted Power Curve for 
1.194Kg/m3 air density '[kW']
SG 5.0-145 (AM+1, 5.2MW) AT 
90M],MATCH(TBL_CalcDarwin[[#This Row],[Darwin Temp.
°C]],Curva_Temp[Temp])+1)</f>
        <v>#REF!</v>
      </c>
      <c r="U1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9" s="39" t="e">
        <f>INDEX(Curva_Temp[Temp],MATCH(TBL_CalcDarwin[[#This Row],[Darwin Temp.
°C]],Curva_Temp[Temp]))</f>
        <v>#REF!</v>
      </c>
      <c r="Z159" s="39" t="e">
        <f>INDEX(Curva_Temp[Warranted Power Curve for 
1.194Kg/m3 air density '[kW']
SG 5.0-145 (AM 0, 5.0MW) AT 
90M],MATCH(TBL_CalcDarwin[[#This Row],[Darwin Temp.
°C]],Curva_Temp[Temp]))</f>
        <v>#REF!</v>
      </c>
      <c r="AA159" s="39" t="e" cm="1">
        <f t="array" ref="AA159">INDEX(Curva_Temp[Temp],MATCH(TBL_CalcDarwin[[#This Row],[Darwin Temp.
°C]],Curva_Temp[Temp])+1)</f>
        <v>#REF!</v>
      </c>
      <c r="AB159" s="39" t="e" cm="1">
        <f t="array" ref="AB159">INDEX(Curva_Temp[Warranted Power Curve for 
1.194Kg/m3 air density '[kW']
SG 5.0-145 (AM 0, 5.0MW) AT 
90M],MATCH(TBL_CalcDarwin[[#This Row],[Darwin Temp.
°C]],Curva_Temp[Temp])+1)</f>
        <v>#REF!</v>
      </c>
      <c r="AC159" s="43" t="e">
        <f>HLOOKUP(TBL_CalcDarwin[[#This Row],[Fecha]],#REF!,2,FALSE)</f>
        <v>#REF!</v>
      </c>
      <c r="AD159" s="43" t="e">
        <f>HLOOKUP(TBL_CalcDarwin[[#This Row],[Fecha]],#REF!,3,FALSE)</f>
        <v>#REF!</v>
      </c>
      <c r="AE159" s="43" t="e">
        <f>HLOOKUP(TBL_CalcDarwin[[#This Row],[Fecha]],#REF!,4,FALSE)</f>
        <v>#REF!</v>
      </c>
      <c r="AF159" s="43" t="e">
        <f>HLOOKUP(TBL_CalcDarwin[[#This Row],[Fecha]],#REF!,5,FALSE)</f>
        <v>#REF!</v>
      </c>
      <c r="AG159" s="43" t="e">
        <f>HLOOKUP(TBL_CalcDarwin[[#This Row],[Fecha]],#REF!,6,FALSE)</f>
        <v>#REF!</v>
      </c>
      <c r="AH159" s="43" t="e">
        <f>HLOOKUP(TBL_CalcDarwin[[#This Row],[Fecha]],#REF!,7,FALSE)</f>
        <v>#REF!</v>
      </c>
      <c r="AI159" s="44" t="e">
        <f>HLOOKUP(TBL_CalcDarwin[[#This Row],[Fecha]],#REF!,8,FALSE)</f>
        <v>#REF!</v>
      </c>
      <c r="AJ159" s="44" t="e">
        <f>HLOOKUP(TBL_CalcDarwin[[#This Row],[Fecha]],#REF!,9,FALSE)</f>
        <v>#REF!</v>
      </c>
      <c r="AK159" s="44" t="e">
        <f>HLOOKUP(TBL_CalcDarwin[[#This Row],[Fecha]],#REF!,10,FALSE)</f>
        <v>#REF!</v>
      </c>
      <c r="AL159" s="44" t="e">
        <f>HLOOKUP(TBL_CalcDarwin[[#This Row],[Fecha]],#REF!,11,FALSE)</f>
        <v>#REF!</v>
      </c>
      <c r="AM159" s="44" t="e">
        <f>HLOOKUP(TBL_CalcDarwin[[#This Row],[Fecha]],#REF!,12,FALSE)</f>
        <v>#REF!</v>
      </c>
      <c r="AN159" s="44" t="e">
        <f>HLOOKUP(TBL_CalcDarwin[[#This Row],[Fecha]],#REF!,13,FALSE)</f>
        <v>#REF!</v>
      </c>
      <c r="AO159" s="35" t="e">
        <f>TBL_CalcDarwin[[#This Row],[Lomitas - Barra A - 5.2 - Cerro]]+TBL_CalcDarwin[[#This Row],[Lomitas - Barra A - 5.2 - Medio]]+TBL_CalcDarwin[[#This Row],[Lomitas - Barra A - 5.2 - Mar]]</f>
        <v>#REF!</v>
      </c>
      <c r="AP1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9" s="35" t="e">
        <f>TBL_CalcDarwin[[#This Row],[Expansión - Barra A - 5.2 - Cerro]]+TBL_CalcDarwin[[#This Row],[Expansión - Barra A - 5.2 - Medio]]+TBL_CalcDarwin[[#This Row],[Expansión - Barra A - 5.2 - Mar]]</f>
        <v>#REF!</v>
      </c>
      <c r="AT159" s="35" t="e">
        <f>TBL_CalcDarwin[[#This Row],[Expansión - Barra B - 5.2 - Cerro]]</f>
        <v>#REF!</v>
      </c>
      <c r="AU1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9" s="29" t="e">
        <f>TBL_CalcDarwin[[#This Row],[Expansión - Barra B - 5.2 - Cerro]]*TBL_CalcDarwin[[#This Row],[AEG 5.2 MW Cerro]]</f>
        <v>#REF!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3">
      <c r="B160" s="51" t="e">
        <f t="shared" si="13"/>
        <v>#REF!</v>
      </c>
      <c r="C160" s="17" t="e">
        <f t="shared" si="15"/>
        <v>#REF!</v>
      </c>
      <c r="D160" s="34" t="e">
        <f>TBL_CalcDarwin[[#This Row],[Darwin PLOM
MW]]+TBL_CalcDarwin[[#This Row],[Darwin PLOME
MW]]</f>
        <v>#REF!</v>
      </c>
      <c r="E160" s="34" t="e">
        <f>TBL_CalcDarwin[[#This Row],[PLOM MW TOTAL BARRA A]]+TBL_CalcDarwin[[#This Row],[PLOM MW TOTAL BARRA B]]</f>
        <v>#REF!</v>
      </c>
      <c r="F160" s="34" t="e">
        <f>TBL_CalcDarwin[[#This Row],[PLOME MW TOTAL BARRA A]]+TBL_CalcDarwin[[#This Row],[PLOME MW TOTAL BARRA B]]</f>
        <v>#REF!</v>
      </c>
      <c r="G160" s="46" t="e">
        <f>#REF!</f>
        <v>#REF!</v>
      </c>
      <c r="H160" s="46" t="e">
        <f>#REF!</f>
        <v>#REF!</v>
      </c>
      <c r="I160" s="47" t="e">
        <f>#REF!</f>
        <v>#REF!</v>
      </c>
      <c r="J160" s="45" t="e">
        <f>CEILING(#REF!*TBL_CalcDarwin[[#This Row],[Darwin Gusts
m/s]],0.5)</f>
        <v>#REF!</v>
      </c>
      <c r="K160" s="45" t="e">
        <f>CEILING(#REF!*TBL_CalcDarwin[[#This Row],[Darwin Gusts
m/s]],0.5)</f>
        <v>#REF!</v>
      </c>
      <c r="L160" s="45" t="e">
        <f>CEILING(TBL_CalcDarwin[[#This Row],[Darwin Gusts
m/s]],0.5)</f>
        <v>#REF!</v>
      </c>
      <c r="M1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0" s="39" t="e">
        <f>INDEX(Curva_Temp[Temp],MATCH(TBL_CalcDarwin[[#This Row],[Darwin Temp.
°C]],Curva_Temp[Temp]))</f>
        <v>#REF!</v>
      </c>
      <c r="R160" s="39" t="e">
        <f>INDEX(Curva_Temp[Warranted Power Curve for 
1.194Kg/m3 air density '[kW']
SG 5.0-145 (AM+1, 5.2MW) AT 
90M],MATCH(TBL_CalcDarwin[[#This Row],[Darwin Temp.
°C]],Curva_Temp[Temp]))</f>
        <v>#REF!</v>
      </c>
      <c r="S160" s="39" t="e" cm="1">
        <f t="array" ref="S160">INDEX(Curva_Temp[Temp],MATCH(TBL_CalcDarwin[[#This Row],[Darwin Temp.
°C]],Curva_Temp[Temp])+1)</f>
        <v>#REF!</v>
      </c>
      <c r="T160" s="39" t="e" cm="1">
        <f t="array" ref="T160">INDEX(Curva_Temp[Warranted Power Curve for 
1.194Kg/m3 air density '[kW']
SG 5.0-145 (AM+1, 5.2MW) AT 
90M],MATCH(TBL_CalcDarwin[[#This Row],[Darwin Temp.
°C]],Curva_Temp[Temp])+1)</f>
        <v>#REF!</v>
      </c>
      <c r="U1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0" s="39" t="e">
        <f>INDEX(Curva_Temp[Temp],MATCH(TBL_CalcDarwin[[#This Row],[Darwin Temp.
°C]],Curva_Temp[Temp]))</f>
        <v>#REF!</v>
      </c>
      <c r="Z160" s="39" t="e">
        <f>INDEX(Curva_Temp[Warranted Power Curve for 
1.194Kg/m3 air density '[kW']
SG 5.0-145 (AM 0, 5.0MW) AT 
90M],MATCH(TBL_CalcDarwin[[#This Row],[Darwin Temp.
°C]],Curva_Temp[Temp]))</f>
        <v>#REF!</v>
      </c>
      <c r="AA160" s="39" t="e" cm="1">
        <f t="array" ref="AA160">INDEX(Curva_Temp[Temp],MATCH(TBL_CalcDarwin[[#This Row],[Darwin Temp.
°C]],Curva_Temp[Temp])+1)</f>
        <v>#REF!</v>
      </c>
      <c r="AB160" s="39" t="e" cm="1">
        <f t="array" ref="AB160">INDEX(Curva_Temp[Warranted Power Curve for 
1.194Kg/m3 air density '[kW']
SG 5.0-145 (AM 0, 5.0MW) AT 
90M],MATCH(TBL_CalcDarwin[[#This Row],[Darwin Temp.
°C]],Curva_Temp[Temp])+1)</f>
        <v>#REF!</v>
      </c>
      <c r="AC160" s="43" t="e">
        <f>HLOOKUP(TBL_CalcDarwin[[#This Row],[Fecha]],#REF!,2,FALSE)</f>
        <v>#REF!</v>
      </c>
      <c r="AD160" s="43" t="e">
        <f>HLOOKUP(TBL_CalcDarwin[[#This Row],[Fecha]],#REF!,3,FALSE)</f>
        <v>#REF!</v>
      </c>
      <c r="AE160" s="43" t="e">
        <f>HLOOKUP(TBL_CalcDarwin[[#This Row],[Fecha]],#REF!,4,FALSE)</f>
        <v>#REF!</v>
      </c>
      <c r="AF160" s="43" t="e">
        <f>HLOOKUP(TBL_CalcDarwin[[#This Row],[Fecha]],#REF!,5,FALSE)</f>
        <v>#REF!</v>
      </c>
      <c r="AG160" s="43" t="e">
        <f>HLOOKUP(TBL_CalcDarwin[[#This Row],[Fecha]],#REF!,6,FALSE)</f>
        <v>#REF!</v>
      </c>
      <c r="AH160" s="43" t="e">
        <f>HLOOKUP(TBL_CalcDarwin[[#This Row],[Fecha]],#REF!,7,FALSE)</f>
        <v>#REF!</v>
      </c>
      <c r="AI160" s="44" t="e">
        <f>HLOOKUP(TBL_CalcDarwin[[#This Row],[Fecha]],#REF!,8,FALSE)</f>
        <v>#REF!</v>
      </c>
      <c r="AJ160" s="44" t="e">
        <f>HLOOKUP(TBL_CalcDarwin[[#This Row],[Fecha]],#REF!,9,FALSE)</f>
        <v>#REF!</v>
      </c>
      <c r="AK160" s="44" t="e">
        <f>HLOOKUP(TBL_CalcDarwin[[#This Row],[Fecha]],#REF!,10,FALSE)</f>
        <v>#REF!</v>
      </c>
      <c r="AL160" s="44" t="e">
        <f>HLOOKUP(TBL_CalcDarwin[[#This Row],[Fecha]],#REF!,11,FALSE)</f>
        <v>#REF!</v>
      </c>
      <c r="AM160" s="44" t="e">
        <f>HLOOKUP(TBL_CalcDarwin[[#This Row],[Fecha]],#REF!,12,FALSE)</f>
        <v>#REF!</v>
      </c>
      <c r="AN160" s="44" t="e">
        <f>HLOOKUP(TBL_CalcDarwin[[#This Row],[Fecha]],#REF!,13,FALSE)</f>
        <v>#REF!</v>
      </c>
      <c r="AO160" s="35" t="e">
        <f>TBL_CalcDarwin[[#This Row],[Lomitas - Barra A - 5.2 - Cerro]]+TBL_CalcDarwin[[#This Row],[Lomitas - Barra A - 5.2 - Medio]]+TBL_CalcDarwin[[#This Row],[Lomitas - Barra A - 5.2 - Mar]]</f>
        <v>#REF!</v>
      </c>
      <c r="AP1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0" s="35" t="e">
        <f>TBL_CalcDarwin[[#This Row],[Expansión - Barra A - 5.2 - Cerro]]+TBL_CalcDarwin[[#This Row],[Expansión - Barra A - 5.2 - Medio]]+TBL_CalcDarwin[[#This Row],[Expansión - Barra A - 5.2 - Mar]]</f>
        <v>#REF!</v>
      </c>
      <c r="AT160" s="35" t="e">
        <f>TBL_CalcDarwin[[#This Row],[Expansión - Barra B - 5.2 - Cerro]]</f>
        <v>#REF!</v>
      </c>
      <c r="AU1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0" s="29" t="e">
        <f>TBL_CalcDarwin[[#This Row],[Expansión - Barra B - 5.2 - Cerro]]*TBL_CalcDarwin[[#This Row],[AEG 5.2 MW Cerro]]</f>
        <v>#REF!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3">
      <c r="B161" s="51" t="e">
        <f t="shared" si="13"/>
        <v>#REF!</v>
      </c>
      <c r="C161" s="17" t="e">
        <f t="shared" si="15"/>
        <v>#REF!</v>
      </c>
      <c r="D161" s="34" t="e">
        <f>TBL_CalcDarwin[[#This Row],[Darwin PLOM
MW]]+TBL_CalcDarwin[[#This Row],[Darwin PLOME
MW]]</f>
        <v>#REF!</v>
      </c>
      <c r="E161" s="34" t="e">
        <f>TBL_CalcDarwin[[#This Row],[PLOM MW TOTAL BARRA A]]+TBL_CalcDarwin[[#This Row],[PLOM MW TOTAL BARRA B]]</f>
        <v>#REF!</v>
      </c>
      <c r="F161" s="34" t="e">
        <f>TBL_CalcDarwin[[#This Row],[PLOME MW TOTAL BARRA A]]+TBL_CalcDarwin[[#This Row],[PLOME MW TOTAL BARRA B]]</f>
        <v>#REF!</v>
      </c>
      <c r="G161" s="46" t="e">
        <f>#REF!</f>
        <v>#REF!</v>
      </c>
      <c r="H161" s="46" t="e">
        <f>#REF!</f>
        <v>#REF!</v>
      </c>
      <c r="I161" s="47" t="e">
        <f>#REF!</f>
        <v>#REF!</v>
      </c>
      <c r="J161" s="45" t="e">
        <f>CEILING(#REF!*TBL_CalcDarwin[[#This Row],[Darwin Gusts
m/s]],0.5)</f>
        <v>#REF!</v>
      </c>
      <c r="K161" s="45" t="e">
        <f>CEILING(#REF!*TBL_CalcDarwin[[#This Row],[Darwin Gusts
m/s]],0.5)</f>
        <v>#REF!</v>
      </c>
      <c r="L161" s="45" t="e">
        <f>CEILING(TBL_CalcDarwin[[#This Row],[Darwin Gusts
m/s]],0.5)</f>
        <v>#REF!</v>
      </c>
      <c r="M1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1" s="39" t="e">
        <f>INDEX(Curva_Temp[Temp],MATCH(TBL_CalcDarwin[[#This Row],[Darwin Temp.
°C]],Curva_Temp[Temp]))</f>
        <v>#REF!</v>
      </c>
      <c r="R161" s="39" t="e">
        <f>INDEX(Curva_Temp[Warranted Power Curve for 
1.194Kg/m3 air density '[kW']
SG 5.0-145 (AM+1, 5.2MW) AT 
90M],MATCH(TBL_CalcDarwin[[#This Row],[Darwin Temp.
°C]],Curva_Temp[Temp]))</f>
        <v>#REF!</v>
      </c>
      <c r="S161" s="39" t="e" cm="1">
        <f t="array" ref="S161">INDEX(Curva_Temp[Temp],MATCH(TBL_CalcDarwin[[#This Row],[Darwin Temp.
°C]],Curva_Temp[Temp])+1)</f>
        <v>#REF!</v>
      </c>
      <c r="T161" s="39" t="e" cm="1">
        <f t="array" ref="T161">INDEX(Curva_Temp[Warranted Power Curve for 
1.194Kg/m3 air density '[kW']
SG 5.0-145 (AM+1, 5.2MW) AT 
90M],MATCH(TBL_CalcDarwin[[#This Row],[Darwin Temp.
°C]],Curva_Temp[Temp])+1)</f>
        <v>#REF!</v>
      </c>
      <c r="U1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1" s="39" t="e">
        <f>INDEX(Curva_Temp[Temp],MATCH(TBL_CalcDarwin[[#This Row],[Darwin Temp.
°C]],Curva_Temp[Temp]))</f>
        <v>#REF!</v>
      </c>
      <c r="Z161" s="39" t="e">
        <f>INDEX(Curva_Temp[Warranted Power Curve for 
1.194Kg/m3 air density '[kW']
SG 5.0-145 (AM 0, 5.0MW) AT 
90M],MATCH(TBL_CalcDarwin[[#This Row],[Darwin Temp.
°C]],Curva_Temp[Temp]))</f>
        <v>#REF!</v>
      </c>
      <c r="AA161" s="39" t="e" cm="1">
        <f t="array" ref="AA161">INDEX(Curva_Temp[Temp],MATCH(TBL_CalcDarwin[[#This Row],[Darwin Temp.
°C]],Curva_Temp[Temp])+1)</f>
        <v>#REF!</v>
      </c>
      <c r="AB161" s="39" t="e" cm="1">
        <f t="array" ref="AB161">INDEX(Curva_Temp[Warranted Power Curve for 
1.194Kg/m3 air density '[kW']
SG 5.0-145 (AM 0, 5.0MW) AT 
90M],MATCH(TBL_CalcDarwin[[#This Row],[Darwin Temp.
°C]],Curva_Temp[Temp])+1)</f>
        <v>#REF!</v>
      </c>
      <c r="AC161" s="43" t="e">
        <f>HLOOKUP(TBL_CalcDarwin[[#This Row],[Fecha]],#REF!,2,FALSE)</f>
        <v>#REF!</v>
      </c>
      <c r="AD161" s="43" t="e">
        <f>HLOOKUP(TBL_CalcDarwin[[#This Row],[Fecha]],#REF!,3,FALSE)</f>
        <v>#REF!</v>
      </c>
      <c r="AE161" s="43" t="e">
        <f>HLOOKUP(TBL_CalcDarwin[[#This Row],[Fecha]],#REF!,4,FALSE)</f>
        <v>#REF!</v>
      </c>
      <c r="AF161" s="43" t="e">
        <f>HLOOKUP(TBL_CalcDarwin[[#This Row],[Fecha]],#REF!,5,FALSE)</f>
        <v>#REF!</v>
      </c>
      <c r="AG161" s="43" t="e">
        <f>HLOOKUP(TBL_CalcDarwin[[#This Row],[Fecha]],#REF!,6,FALSE)</f>
        <v>#REF!</v>
      </c>
      <c r="AH161" s="43" t="e">
        <f>HLOOKUP(TBL_CalcDarwin[[#This Row],[Fecha]],#REF!,7,FALSE)</f>
        <v>#REF!</v>
      </c>
      <c r="AI161" s="44" t="e">
        <f>HLOOKUP(TBL_CalcDarwin[[#This Row],[Fecha]],#REF!,8,FALSE)</f>
        <v>#REF!</v>
      </c>
      <c r="AJ161" s="44" t="e">
        <f>HLOOKUP(TBL_CalcDarwin[[#This Row],[Fecha]],#REF!,9,FALSE)</f>
        <v>#REF!</v>
      </c>
      <c r="AK161" s="44" t="e">
        <f>HLOOKUP(TBL_CalcDarwin[[#This Row],[Fecha]],#REF!,10,FALSE)</f>
        <v>#REF!</v>
      </c>
      <c r="AL161" s="44" t="e">
        <f>HLOOKUP(TBL_CalcDarwin[[#This Row],[Fecha]],#REF!,11,FALSE)</f>
        <v>#REF!</v>
      </c>
      <c r="AM161" s="44" t="e">
        <f>HLOOKUP(TBL_CalcDarwin[[#This Row],[Fecha]],#REF!,12,FALSE)</f>
        <v>#REF!</v>
      </c>
      <c r="AN161" s="44" t="e">
        <f>HLOOKUP(TBL_CalcDarwin[[#This Row],[Fecha]],#REF!,13,FALSE)</f>
        <v>#REF!</v>
      </c>
      <c r="AO161" s="35" t="e">
        <f>TBL_CalcDarwin[[#This Row],[Lomitas - Barra A - 5.2 - Cerro]]+TBL_CalcDarwin[[#This Row],[Lomitas - Barra A - 5.2 - Medio]]+TBL_CalcDarwin[[#This Row],[Lomitas - Barra A - 5.2 - Mar]]</f>
        <v>#REF!</v>
      </c>
      <c r="AP1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1" s="35" t="e">
        <f>TBL_CalcDarwin[[#This Row],[Expansión - Barra A - 5.2 - Cerro]]+TBL_CalcDarwin[[#This Row],[Expansión - Barra A - 5.2 - Medio]]+TBL_CalcDarwin[[#This Row],[Expansión - Barra A - 5.2 - Mar]]</f>
        <v>#REF!</v>
      </c>
      <c r="AT161" s="35" t="e">
        <f>TBL_CalcDarwin[[#This Row],[Expansión - Barra B - 5.2 - Cerro]]</f>
        <v>#REF!</v>
      </c>
      <c r="AU1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1" s="29" t="e">
        <f>TBL_CalcDarwin[[#This Row],[Expansión - Barra B - 5.2 - Cerro]]*TBL_CalcDarwin[[#This Row],[AEG 5.2 MW Cerro]]</f>
        <v>#REF!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3">
      <c r="B162" s="51" t="e">
        <f t="shared" si="13"/>
        <v>#REF!</v>
      </c>
      <c r="C162" s="17" t="e">
        <f t="shared" si="15"/>
        <v>#REF!</v>
      </c>
      <c r="D162" s="34" t="e">
        <f>TBL_CalcDarwin[[#This Row],[Darwin PLOM
MW]]+TBL_CalcDarwin[[#This Row],[Darwin PLOME
MW]]</f>
        <v>#REF!</v>
      </c>
      <c r="E162" s="34" t="e">
        <f>TBL_CalcDarwin[[#This Row],[PLOM MW TOTAL BARRA A]]+TBL_CalcDarwin[[#This Row],[PLOM MW TOTAL BARRA B]]</f>
        <v>#REF!</v>
      </c>
      <c r="F162" s="34" t="e">
        <f>TBL_CalcDarwin[[#This Row],[PLOME MW TOTAL BARRA A]]+TBL_CalcDarwin[[#This Row],[PLOME MW TOTAL BARRA B]]</f>
        <v>#REF!</v>
      </c>
      <c r="G162" s="46" t="e">
        <f>#REF!</f>
        <v>#REF!</v>
      </c>
      <c r="H162" s="46" t="e">
        <f>#REF!</f>
        <v>#REF!</v>
      </c>
      <c r="I162" s="47" t="e">
        <f>#REF!</f>
        <v>#REF!</v>
      </c>
      <c r="J162" s="45" t="e">
        <f>CEILING(#REF!*TBL_CalcDarwin[[#This Row],[Darwin Gusts
m/s]],0.5)</f>
        <v>#REF!</v>
      </c>
      <c r="K162" s="45" t="e">
        <f>CEILING(#REF!*TBL_CalcDarwin[[#This Row],[Darwin Gusts
m/s]],0.5)</f>
        <v>#REF!</v>
      </c>
      <c r="L162" s="45" t="e">
        <f>CEILING(TBL_CalcDarwin[[#This Row],[Darwin Gusts
m/s]],0.5)</f>
        <v>#REF!</v>
      </c>
      <c r="M1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2" s="39" t="e">
        <f>INDEX(Curva_Temp[Temp],MATCH(TBL_CalcDarwin[[#This Row],[Darwin Temp.
°C]],Curva_Temp[Temp]))</f>
        <v>#REF!</v>
      </c>
      <c r="R162" s="39" t="e">
        <f>INDEX(Curva_Temp[Warranted Power Curve for 
1.194Kg/m3 air density '[kW']
SG 5.0-145 (AM+1, 5.2MW) AT 
90M],MATCH(TBL_CalcDarwin[[#This Row],[Darwin Temp.
°C]],Curva_Temp[Temp]))</f>
        <v>#REF!</v>
      </c>
      <c r="S162" s="39" t="e" cm="1">
        <f t="array" ref="S162">INDEX(Curva_Temp[Temp],MATCH(TBL_CalcDarwin[[#This Row],[Darwin Temp.
°C]],Curva_Temp[Temp])+1)</f>
        <v>#REF!</v>
      </c>
      <c r="T162" s="39" t="e" cm="1">
        <f t="array" ref="T162">INDEX(Curva_Temp[Warranted Power Curve for 
1.194Kg/m3 air density '[kW']
SG 5.0-145 (AM+1, 5.2MW) AT 
90M],MATCH(TBL_CalcDarwin[[#This Row],[Darwin Temp.
°C]],Curva_Temp[Temp])+1)</f>
        <v>#REF!</v>
      </c>
      <c r="U1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2" s="39" t="e">
        <f>INDEX(Curva_Temp[Temp],MATCH(TBL_CalcDarwin[[#This Row],[Darwin Temp.
°C]],Curva_Temp[Temp]))</f>
        <v>#REF!</v>
      </c>
      <c r="Z162" s="39" t="e">
        <f>INDEX(Curva_Temp[Warranted Power Curve for 
1.194Kg/m3 air density '[kW']
SG 5.0-145 (AM 0, 5.0MW) AT 
90M],MATCH(TBL_CalcDarwin[[#This Row],[Darwin Temp.
°C]],Curva_Temp[Temp]))</f>
        <v>#REF!</v>
      </c>
      <c r="AA162" s="39" t="e" cm="1">
        <f t="array" ref="AA162">INDEX(Curva_Temp[Temp],MATCH(TBL_CalcDarwin[[#This Row],[Darwin Temp.
°C]],Curva_Temp[Temp])+1)</f>
        <v>#REF!</v>
      </c>
      <c r="AB162" s="39" t="e" cm="1">
        <f t="array" ref="AB162">INDEX(Curva_Temp[Warranted Power Curve for 
1.194Kg/m3 air density '[kW']
SG 5.0-145 (AM 0, 5.0MW) AT 
90M],MATCH(TBL_CalcDarwin[[#This Row],[Darwin Temp.
°C]],Curva_Temp[Temp])+1)</f>
        <v>#REF!</v>
      </c>
      <c r="AC162" s="43" t="e">
        <f>HLOOKUP(TBL_CalcDarwin[[#This Row],[Fecha]],#REF!,2,FALSE)</f>
        <v>#REF!</v>
      </c>
      <c r="AD162" s="43" t="e">
        <f>HLOOKUP(TBL_CalcDarwin[[#This Row],[Fecha]],#REF!,3,FALSE)</f>
        <v>#REF!</v>
      </c>
      <c r="AE162" s="43" t="e">
        <f>HLOOKUP(TBL_CalcDarwin[[#This Row],[Fecha]],#REF!,4,FALSE)</f>
        <v>#REF!</v>
      </c>
      <c r="AF162" s="43" t="e">
        <f>HLOOKUP(TBL_CalcDarwin[[#This Row],[Fecha]],#REF!,5,FALSE)</f>
        <v>#REF!</v>
      </c>
      <c r="AG162" s="43" t="e">
        <f>HLOOKUP(TBL_CalcDarwin[[#This Row],[Fecha]],#REF!,6,FALSE)</f>
        <v>#REF!</v>
      </c>
      <c r="AH162" s="43" t="e">
        <f>HLOOKUP(TBL_CalcDarwin[[#This Row],[Fecha]],#REF!,7,FALSE)</f>
        <v>#REF!</v>
      </c>
      <c r="AI162" s="44" t="e">
        <f>HLOOKUP(TBL_CalcDarwin[[#This Row],[Fecha]],#REF!,8,FALSE)</f>
        <v>#REF!</v>
      </c>
      <c r="AJ162" s="44" t="e">
        <f>HLOOKUP(TBL_CalcDarwin[[#This Row],[Fecha]],#REF!,9,FALSE)</f>
        <v>#REF!</v>
      </c>
      <c r="AK162" s="44" t="e">
        <f>HLOOKUP(TBL_CalcDarwin[[#This Row],[Fecha]],#REF!,10,FALSE)</f>
        <v>#REF!</v>
      </c>
      <c r="AL162" s="44" t="e">
        <f>HLOOKUP(TBL_CalcDarwin[[#This Row],[Fecha]],#REF!,11,FALSE)</f>
        <v>#REF!</v>
      </c>
      <c r="AM162" s="44" t="e">
        <f>HLOOKUP(TBL_CalcDarwin[[#This Row],[Fecha]],#REF!,12,FALSE)</f>
        <v>#REF!</v>
      </c>
      <c r="AN162" s="44" t="e">
        <f>HLOOKUP(TBL_CalcDarwin[[#This Row],[Fecha]],#REF!,13,FALSE)</f>
        <v>#REF!</v>
      </c>
      <c r="AO162" s="35" t="e">
        <f>TBL_CalcDarwin[[#This Row],[Lomitas - Barra A - 5.2 - Cerro]]+TBL_CalcDarwin[[#This Row],[Lomitas - Barra A - 5.2 - Medio]]+TBL_CalcDarwin[[#This Row],[Lomitas - Barra A - 5.2 - Mar]]</f>
        <v>#REF!</v>
      </c>
      <c r="AP1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2" s="35" t="e">
        <f>TBL_CalcDarwin[[#This Row],[Expansión - Barra A - 5.2 - Cerro]]+TBL_CalcDarwin[[#This Row],[Expansión - Barra A - 5.2 - Medio]]+TBL_CalcDarwin[[#This Row],[Expansión - Barra A - 5.2 - Mar]]</f>
        <v>#REF!</v>
      </c>
      <c r="AT162" s="35" t="e">
        <f>TBL_CalcDarwin[[#This Row],[Expansión - Barra B - 5.2 - Cerro]]</f>
        <v>#REF!</v>
      </c>
      <c r="AU1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2" s="29" t="e">
        <f>TBL_CalcDarwin[[#This Row],[Expansión - Barra B - 5.2 - Cerro]]*TBL_CalcDarwin[[#This Row],[AEG 5.2 MW Cerro]]</f>
        <v>#REF!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3">
      <c r="B163" s="51" t="e">
        <f t="shared" si="13"/>
        <v>#REF!</v>
      </c>
      <c r="C163" s="17" t="e">
        <f t="shared" si="15"/>
        <v>#REF!</v>
      </c>
      <c r="D163" s="34" t="e">
        <f>TBL_CalcDarwin[[#This Row],[Darwin PLOM
MW]]+TBL_CalcDarwin[[#This Row],[Darwin PLOME
MW]]</f>
        <v>#REF!</v>
      </c>
      <c r="E163" s="34" t="e">
        <f>TBL_CalcDarwin[[#This Row],[PLOM MW TOTAL BARRA A]]+TBL_CalcDarwin[[#This Row],[PLOM MW TOTAL BARRA B]]</f>
        <v>#REF!</v>
      </c>
      <c r="F163" s="34" t="e">
        <f>TBL_CalcDarwin[[#This Row],[PLOME MW TOTAL BARRA A]]+TBL_CalcDarwin[[#This Row],[PLOME MW TOTAL BARRA B]]</f>
        <v>#REF!</v>
      </c>
      <c r="G163" s="46" t="e">
        <f>#REF!</f>
        <v>#REF!</v>
      </c>
      <c r="H163" s="46" t="e">
        <f>#REF!</f>
        <v>#REF!</v>
      </c>
      <c r="I163" s="47" t="e">
        <f>#REF!</f>
        <v>#REF!</v>
      </c>
      <c r="J163" s="45" t="e">
        <f>CEILING(#REF!*TBL_CalcDarwin[[#This Row],[Darwin Gusts
m/s]],0.5)</f>
        <v>#REF!</v>
      </c>
      <c r="K163" s="45" t="e">
        <f>CEILING(#REF!*TBL_CalcDarwin[[#This Row],[Darwin Gusts
m/s]],0.5)</f>
        <v>#REF!</v>
      </c>
      <c r="L163" s="45" t="e">
        <f>CEILING(TBL_CalcDarwin[[#This Row],[Darwin Gusts
m/s]],0.5)</f>
        <v>#REF!</v>
      </c>
      <c r="M1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3" s="39" t="e">
        <f>INDEX(Curva_Temp[Temp],MATCH(TBL_CalcDarwin[[#This Row],[Darwin Temp.
°C]],Curva_Temp[Temp]))</f>
        <v>#REF!</v>
      </c>
      <c r="R163" s="39" t="e">
        <f>INDEX(Curva_Temp[Warranted Power Curve for 
1.194Kg/m3 air density '[kW']
SG 5.0-145 (AM+1, 5.2MW) AT 
90M],MATCH(TBL_CalcDarwin[[#This Row],[Darwin Temp.
°C]],Curva_Temp[Temp]))</f>
        <v>#REF!</v>
      </c>
      <c r="S163" s="39" t="e" cm="1">
        <f t="array" ref="S163">INDEX(Curva_Temp[Temp],MATCH(TBL_CalcDarwin[[#This Row],[Darwin Temp.
°C]],Curva_Temp[Temp])+1)</f>
        <v>#REF!</v>
      </c>
      <c r="T163" s="39" t="e" cm="1">
        <f t="array" ref="T163">INDEX(Curva_Temp[Warranted Power Curve for 
1.194Kg/m3 air density '[kW']
SG 5.0-145 (AM+1, 5.2MW) AT 
90M],MATCH(TBL_CalcDarwin[[#This Row],[Darwin Temp.
°C]],Curva_Temp[Temp])+1)</f>
        <v>#REF!</v>
      </c>
      <c r="U1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3" s="39" t="e">
        <f>INDEX(Curva_Temp[Temp],MATCH(TBL_CalcDarwin[[#This Row],[Darwin Temp.
°C]],Curva_Temp[Temp]))</f>
        <v>#REF!</v>
      </c>
      <c r="Z163" s="39" t="e">
        <f>INDEX(Curva_Temp[Warranted Power Curve for 
1.194Kg/m3 air density '[kW']
SG 5.0-145 (AM 0, 5.0MW) AT 
90M],MATCH(TBL_CalcDarwin[[#This Row],[Darwin Temp.
°C]],Curva_Temp[Temp]))</f>
        <v>#REF!</v>
      </c>
      <c r="AA163" s="39" t="e" cm="1">
        <f t="array" ref="AA163">INDEX(Curva_Temp[Temp],MATCH(TBL_CalcDarwin[[#This Row],[Darwin Temp.
°C]],Curva_Temp[Temp])+1)</f>
        <v>#REF!</v>
      </c>
      <c r="AB163" s="39" t="e" cm="1">
        <f t="array" ref="AB163">INDEX(Curva_Temp[Warranted Power Curve for 
1.194Kg/m3 air density '[kW']
SG 5.0-145 (AM 0, 5.0MW) AT 
90M],MATCH(TBL_CalcDarwin[[#This Row],[Darwin Temp.
°C]],Curva_Temp[Temp])+1)</f>
        <v>#REF!</v>
      </c>
      <c r="AC163" s="43" t="e">
        <f>HLOOKUP(TBL_CalcDarwin[[#This Row],[Fecha]],#REF!,2,FALSE)</f>
        <v>#REF!</v>
      </c>
      <c r="AD163" s="43" t="e">
        <f>HLOOKUP(TBL_CalcDarwin[[#This Row],[Fecha]],#REF!,3,FALSE)</f>
        <v>#REF!</v>
      </c>
      <c r="AE163" s="43" t="e">
        <f>HLOOKUP(TBL_CalcDarwin[[#This Row],[Fecha]],#REF!,4,FALSE)</f>
        <v>#REF!</v>
      </c>
      <c r="AF163" s="43" t="e">
        <f>HLOOKUP(TBL_CalcDarwin[[#This Row],[Fecha]],#REF!,5,FALSE)</f>
        <v>#REF!</v>
      </c>
      <c r="AG163" s="43" t="e">
        <f>HLOOKUP(TBL_CalcDarwin[[#This Row],[Fecha]],#REF!,6,FALSE)</f>
        <v>#REF!</v>
      </c>
      <c r="AH163" s="43" t="e">
        <f>HLOOKUP(TBL_CalcDarwin[[#This Row],[Fecha]],#REF!,7,FALSE)</f>
        <v>#REF!</v>
      </c>
      <c r="AI163" s="44" t="e">
        <f>HLOOKUP(TBL_CalcDarwin[[#This Row],[Fecha]],#REF!,8,FALSE)</f>
        <v>#REF!</v>
      </c>
      <c r="AJ163" s="44" t="e">
        <f>HLOOKUP(TBL_CalcDarwin[[#This Row],[Fecha]],#REF!,9,FALSE)</f>
        <v>#REF!</v>
      </c>
      <c r="AK163" s="44" t="e">
        <f>HLOOKUP(TBL_CalcDarwin[[#This Row],[Fecha]],#REF!,10,FALSE)</f>
        <v>#REF!</v>
      </c>
      <c r="AL163" s="44" t="e">
        <f>HLOOKUP(TBL_CalcDarwin[[#This Row],[Fecha]],#REF!,11,FALSE)</f>
        <v>#REF!</v>
      </c>
      <c r="AM163" s="44" t="e">
        <f>HLOOKUP(TBL_CalcDarwin[[#This Row],[Fecha]],#REF!,12,FALSE)</f>
        <v>#REF!</v>
      </c>
      <c r="AN163" s="44" t="e">
        <f>HLOOKUP(TBL_CalcDarwin[[#This Row],[Fecha]],#REF!,13,FALSE)</f>
        <v>#REF!</v>
      </c>
      <c r="AO163" s="35" t="e">
        <f>TBL_CalcDarwin[[#This Row],[Lomitas - Barra A - 5.2 - Cerro]]+TBL_CalcDarwin[[#This Row],[Lomitas - Barra A - 5.2 - Medio]]+TBL_CalcDarwin[[#This Row],[Lomitas - Barra A - 5.2 - Mar]]</f>
        <v>#REF!</v>
      </c>
      <c r="AP1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3" s="35" t="e">
        <f>TBL_CalcDarwin[[#This Row],[Expansión - Barra A - 5.2 - Cerro]]+TBL_CalcDarwin[[#This Row],[Expansión - Barra A - 5.2 - Medio]]+TBL_CalcDarwin[[#This Row],[Expansión - Barra A - 5.2 - Mar]]</f>
        <v>#REF!</v>
      </c>
      <c r="AT163" s="35" t="e">
        <f>TBL_CalcDarwin[[#This Row],[Expansión - Barra B - 5.2 - Cerro]]</f>
        <v>#REF!</v>
      </c>
      <c r="AU1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3" s="29" t="e">
        <f>TBL_CalcDarwin[[#This Row],[Expansión - Barra B - 5.2 - Cerro]]*TBL_CalcDarwin[[#This Row],[AEG 5.2 MW Cerro]]</f>
        <v>#REF!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3">
      <c r="B164" s="51" t="e">
        <f t="shared" si="13"/>
        <v>#REF!</v>
      </c>
      <c r="C164" s="17" t="e">
        <f t="shared" si="15"/>
        <v>#REF!</v>
      </c>
      <c r="D164" s="34" t="e">
        <f>TBL_CalcDarwin[[#This Row],[Darwin PLOM
MW]]+TBL_CalcDarwin[[#This Row],[Darwin PLOME
MW]]</f>
        <v>#REF!</v>
      </c>
      <c r="E164" s="34" t="e">
        <f>TBL_CalcDarwin[[#This Row],[PLOM MW TOTAL BARRA A]]+TBL_CalcDarwin[[#This Row],[PLOM MW TOTAL BARRA B]]</f>
        <v>#REF!</v>
      </c>
      <c r="F164" s="34" t="e">
        <f>TBL_CalcDarwin[[#This Row],[PLOME MW TOTAL BARRA A]]+TBL_CalcDarwin[[#This Row],[PLOME MW TOTAL BARRA B]]</f>
        <v>#REF!</v>
      </c>
      <c r="G164" s="46" t="e">
        <f>#REF!</f>
        <v>#REF!</v>
      </c>
      <c r="H164" s="46" t="e">
        <f>#REF!</f>
        <v>#REF!</v>
      </c>
      <c r="I164" s="47" t="e">
        <f>#REF!</f>
        <v>#REF!</v>
      </c>
      <c r="J164" s="45" t="e">
        <f>CEILING(#REF!*TBL_CalcDarwin[[#This Row],[Darwin Gusts
m/s]],0.5)</f>
        <v>#REF!</v>
      </c>
      <c r="K164" s="45" t="e">
        <f>CEILING(#REF!*TBL_CalcDarwin[[#This Row],[Darwin Gusts
m/s]],0.5)</f>
        <v>#REF!</v>
      </c>
      <c r="L164" s="45" t="e">
        <f>CEILING(TBL_CalcDarwin[[#This Row],[Darwin Gusts
m/s]],0.5)</f>
        <v>#REF!</v>
      </c>
      <c r="M1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4" s="39" t="e">
        <f>INDEX(Curva_Temp[Temp],MATCH(TBL_CalcDarwin[[#This Row],[Darwin Temp.
°C]],Curva_Temp[Temp]))</f>
        <v>#REF!</v>
      </c>
      <c r="R164" s="39" t="e">
        <f>INDEX(Curva_Temp[Warranted Power Curve for 
1.194Kg/m3 air density '[kW']
SG 5.0-145 (AM+1, 5.2MW) AT 
90M],MATCH(TBL_CalcDarwin[[#This Row],[Darwin Temp.
°C]],Curva_Temp[Temp]))</f>
        <v>#REF!</v>
      </c>
      <c r="S164" s="39" t="e" cm="1">
        <f t="array" ref="S164">INDEX(Curva_Temp[Temp],MATCH(TBL_CalcDarwin[[#This Row],[Darwin Temp.
°C]],Curva_Temp[Temp])+1)</f>
        <v>#REF!</v>
      </c>
      <c r="T164" s="39" t="e" cm="1">
        <f t="array" ref="T164">INDEX(Curva_Temp[Warranted Power Curve for 
1.194Kg/m3 air density '[kW']
SG 5.0-145 (AM+1, 5.2MW) AT 
90M],MATCH(TBL_CalcDarwin[[#This Row],[Darwin Temp.
°C]],Curva_Temp[Temp])+1)</f>
        <v>#REF!</v>
      </c>
      <c r="U1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4" s="39" t="e">
        <f>INDEX(Curva_Temp[Temp],MATCH(TBL_CalcDarwin[[#This Row],[Darwin Temp.
°C]],Curva_Temp[Temp]))</f>
        <v>#REF!</v>
      </c>
      <c r="Z164" s="39" t="e">
        <f>INDEX(Curva_Temp[Warranted Power Curve for 
1.194Kg/m3 air density '[kW']
SG 5.0-145 (AM 0, 5.0MW) AT 
90M],MATCH(TBL_CalcDarwin[[#This Row],[Darwin Temp.
°C]],Curva_Temp[Temp]))</f>
        <v>#REF!</v>
      </c>
      <c r="AA164" s="39" t="e" cm="1">
        <f t="array" ref="AA164">INDEX(Curva_Temp[Temp],MATCH(TBL_CalcDarwin[[#This Row],[Darwin Temp.
°C]],Curva_Temp[Temp])+1)</f>
        <v>#REF!</v>
      </c>
      <c r="AB164" s="39" t="e" cm="1">
        <f t="array" ref="AB164">INDEX(Curva_Temp[Warranted Power Curve for 
1.194Kg/m3 air density '[kW']
SG 5.0-145 (AM 0, 5.0MW) AT 
90M],MATCH(TBL_CalcDarwin[[#This Row],[Darwin Temp.
°C]],Curva_Temp[Temp])+1)</f>
        <v>#REF!</v>
      </c>
      <c r="AC164" s="43" t="e">
        <f>HLOOKUP(TBL_CalcDarwin[[#This Row],[Fecha]],#REF!,2,FALSE)</f>
        <v>#REF!</v>
      </c>
      <c r="AD164" s="43" t="e">
        <f>HLOOKUP(TBL_CalcDarwin[[#This Row],[Fecha]],#REF!,3,FALSE)</f>
        <v>#REF!</v>
      </c>
      <c r="AE164" s="43" t="e">
        <f>HLOOKUP(TBL_CalcDarwin[[#This Row],[Fecha]],#REF!,4,FALSE)</f>
        <v>#REF!</v>
      </c>
      <c r="AF164" s="43" t="e">
        <f>HLOOKUP(TBL_CalcDarwin[[#This Row],[Fecha]],#REF!,5,FALSE)</f>
        <v>#REF!</v>
      </c>
      <c r="AG164" s="43" t="e">
        <f>HLOOKUP(TBL_CalcDarwin[[#This Row],[Fecha]],#REF!,6,FALSE)</f>
        <v>#REF!</v>
      </c>
      <c r="AH164" s="43" t="e">
        <f>HLOOKUP(TBL_CalcDarwin[[#This Row],[Fecha]],#REF!,7,FALSE)</f>
        <v>#REF!</v>
      </c>
      <c r="AI164" s="44" t="e">
        <f>HLOOKUP(TBL_CalcDarwin[[#This Row],[Fecha]],#REF!,8,FALSE)</f>
        <v>#REF!</v>
      </c>
      <c r="AJ164" s="44" t="e">
        <f>HLOOKUP(TBL_CalcDarwin[[#This Row],[Fecha]],#REF!,9,FALSE)</f>
        <v>#REF!</v>
      </c>
      <c r="AK164" s="44" t="e">
        <f>HLOOKUP(TBL_CalcDarwin[[#This Row],[Fecha]],#REF!,10,FALSE)</f>
        <v>#REF!</v>
      </c>
      <c r="AL164" s="44" t="e">
        <f>HLOOKUP(TBL_CalcDarwin[[#This Row],[Fecha]],#REF!,11,FALSE)</f>
        <v>#REF!</v>
      </c>
      <c r="AM164" s="44" t="e">
        <f>HLOOKUP(TBL_CalcDarwin[[#This Row],[Fecha]],#REF!,12,FALSE)</f>
        <v>#REF!</v>
      </c>
      <c r="AN164" s="44" t="e">
        <f>HLOOKUP(TBL_CalcDarwin[[#This Row],[Fecha]],#REF!,13,FALSE)</f>
        <v>#REF!</v>
      </c>
      <c r="AO164" s="35" t="e">
        <f>TBL_CalcDarwin[[#This Row],[Lomitas - Barra A - 5.2 - Cerro]]+TBL_CalcDarwin[[#This Row],[Lomitas - Barra A - 5.2 - Medio]]+TBL_CalcDarwin[[#This Row],[Lomitas - Barra A - 5.2 - Mar]]</f>
        <v>#REF!</v>
      </c>
      <c r="AP1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4" s="35" t="e">
        <f>TBL_CalcDarwin[[#This Row],[Expansión - Barra A - 5.2 - Cerro]]+TBL_CalcDarwin[[#This Row],[Expansión - Barra A - 5.2 - Medio]]+TBL_CalcDarwin[[#This Row],[Expansión - Barra A - 5.2 - Mar]]</f>
        <v>#REF!</v>
      </c>
      <c r="AT164" s="35" t="e">
        <f>TBL_CalcDarwin[[#This Row],[Expansión - Barra B - 5.2 - Cerro]]</f>
        <v>#REF!</v>
      </c>
      <c r="AU1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4" s="29" t="e">
        <f>TBL_CalcDarwin[[#This Row],[Expansión - Barra B - 5.2 - Cerro]]*TBL_CalcDarwin[[#This Row],[AEG 5.2 MW Cerro]]</f>
        <v>#REF!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3">
      <c r="B165" s="51" t="e">
        <f t="shared" si="13"/>
        <v>#REF!</v>
      </c>
      <c r="C165" s="17" t="e">
        <f t="shared" si="15"/>
        <v>#REF!</v>
      </c>
      <c r="D165" s="34" t="e">
        <f>TBL_CalcDarwin[[#This Row],[Darwin PLOM
MW]]+TBL_CalcDarwin[[#This Row],[Darwin PLOME
MW]]</f>
        <v>#REF!</v>
      </c>
      <c r="E165" s="34" t="e">
        <f>TBL_CalcDarwin[[#This Row],[PLOM MW TOTAL BARRA A]]+TBL_CalcDarwin[[#This Row],[PLOM MW TOTAL BARRA B]]</f>
        <v>#REF!</v>
      </c>
      <c r="F165" s="34" t="e">
        <f>TBL_CalcDarwin[[#This Row],[PLOME MW TOTAL BARRA A]]+TBL_CalcDarwin[[#This Row],[PLOME MW TOTAL BARRA B]]</f>
        <v>#REF!</v>
      </c>
      <c r="G165" s="46" t="e">
        <f>#REF!</f>
        <v>#REF!</v>
      </c>
      <c r="H165" s="46" t="e">
        <f>#REF!</f>
        <v>#REF!</v>
      </c>
      <c r="I165" s="47" t="e">
        <f>#REF!</f>
        <v>#REF!</v>
      </c>
      <c r="J165" s="45" t="e">
        <f>CEILING(#REF!*TBL_CalcDarwin[[#This Row],[Darwin Gusts
m/s]],0.5)</f>
        <v>#REF!</v>
      </c>
      <c r="K165" s="45" t="e">
        <f>CEILING(#REF!*TBL_CalcDarwin[[#This Row],[Darwin Gusts
m/s]],0.5)</f>
        <v>#REF!</v>
      </c>
      <c r="L165" s="45" t="e">
        <f>CEILING(TBL_CalcDarwin[[#This Row],[Darwin Gusts
m/s]],0.5)</f>
        <v>#REF!</v>
      </c>
      <c r="M1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5" s="39" t="e">
        <f>INDEX(Curva_Temp[Temp],MATCH(TBL_CalcDarwin[[#This Row],[Darwin Temp.
°C]],Curva_Temp[Temp]))</f>
        <v>#REF!</v>
      </c>
      <c r="R165" s="39" t="e">
        <f>INDEX(Curva_Temp[Warranted Power Curve for 
1.194Kg/m3 air density '[kW']
SG 5.0-145 (AM+1, 5.2MW) AT 
90M],MATCH(TBL_CalcDarwin[[#This Row],[Darwin Temp.
°C]],Curva_Temp[Temp]))</f>
        <v>#REF!</v>
      </c>
      <c r="S165" s="39" t="e" cm="1">
        <f t="array" ref="S165">INDEX(Curva_Temp[Temp],MATCH(TBL_CalcDarwin[[#This Row],[Darwin Temp.
°C]],Curva_Temp[Temp])+1)</f>
        <v>#REF!</v>
      </c>
      <c r="T165" s="39" t="e" cm="1">
        <f t="array" ref="T165">INDEX(Curva_Temp[Warranted Power Curve for 
1.194Kg/m3 air density '[kW']
SG 5.0-145 (AM+1, 5.2MW) AT 
90M],MATCH(TBL_CalcDarwin[[#This Row],[Darwin Temp.
°C]],Curva_Temp[Temp])+1)</f>
        <v>#REF!</v>
      </c>
      <c r="U1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5" s="39" t="e">
        <f>INDEX(Curva_Temp[Temp],MATCH(TBL_CalcDarwin[[#This Row],[Darwin Temp.
°C]],Curva_Temp[Temp]))</f>
        <v>#REF!</v>
      </c>
      <c r="Z165" s="39" t="e">
        <f>INDEX(Curva_Temp[Warranted Power Curve for 
1.194Kg/m3 air density '[kW']
SG 5.0-145 (AM 0, 5.0MW) AT 
90M],MATCH(TBL_CalcDarwin[[#This Row],[Darwin Temp.
°C]],Curva_Temp[Temp]))</f>
        <v>#REF!</v>
      </c>
      <c r="AA165" s="39" t="e" cm="1">
        <f t="array" ref="AA165">INDEX(Curva_Temp[Temp],MATCH(TBL_CalcDarwin[[#This Row],[Darwin Temp.
°C]],Curva_Temp[Temp])+1)</f>
        <v>#REF!</v>
      </c>
      <c r="AB165" s="39" t="e" cm="1">
        <f t="array" ref="AB165">INDEX(Curva_Temp[Warranted Power Curve for 
1.194Kg/m3 air density '[kW']
SG 5.0-145 (AM 0, 5.0MW) AT 
90M],MATCH(TBL_CalcDarwin[[#This Row],[Darwin Temp.
°C]],Curva_Temp[Temp])+1)</f>
        <v>#REF!</v>
      </c>
      <c r="AC165" s="43" t="e">
        <f>HLOOKUP(TBL_CalcDarwin[[#This Row],[Fecha]],#REF!,2,FALSE)</f>
        <v>#REF!</v>
      </c>
      <c r="AD165" s="43" t="e">
        <f>HLOOKUP(TBL_CalcDarwin[[#This Row],[Fecha]],#REF!,3,FALSE)</f>
        <v>#REF!</v>
      </c>
      <c r="AE165" s="43" t="e">
        <f>HLOOKUP(TBL_CalcDarwin[[#This Row],[Fecha]],#REF!,4,FALSE)</f>
        <v>#REF!</v>
      </c>
      <c r="AF165" s="43" t="e">
        <f>HLOOKUP(TBL_CalcDarwin[[#This Row],[Fecha]],#REF!,5,FALSE)</f>
        <v>#REF!</v>
      </c>
      <c r="AG165" s="43" t="e">
        <f>HLOOKUP(TBL_CalcDarwin[[#This Row],[Fecha]],#REF!,6,FALSE)</f>
        <v>#REF!</v>
      </c>
      <c r="AH165" s="43" t="e">
        <f>HLOOKUP(TBL_CalcDarwin[[#This Row],[Fecha]],#REF!,7,FALSE)</f>
        <v>#REF!</v>
      </c>
      <c r="AI165" s="44" t="e">
        <f>HLOOKUP(TBL_CalcDarwin[[#This Row],[Fecha]],#REF!,8,FALSE)</f>
        <v>#REF!</v>
      </c>
      <c r="AJ165" s="44" t="e">
        <f>HLOOKUP(TBL_CalcDarwin[[#This Row],[Fecha]],#REF!,9,FALSE)</f>
        <v>#REF!</v>
      </c>
      <c r="AK165" s="44" t="e">
        <f>HLOOKUP(TBL_CalcDarwin[[#This Row],[Fecha]],#REF!,10,FALSE)</f>
        <v>#REF!</v>
      </c>
      <c r="AL165" s="44" t="e">
        <f>HLOOKUP(TBL_CalcDarwin[[#This Row],[Fecha]],#REF!,11,FALSE)</f>
        <v>#REF!</v>
      </c>
      <c r="AM165" s="44" t="e">
        <f>HLOOKUP(TBL_CalcDarwin[[#This Row],[Fecha]],#REF!,12,FALSE)</f>
        <v>#REF!</v>
      </c>
      <c r="AN165" s="44" t="e">
        <f>HLOOKUP(TBL_CalcDarwin[[#This Row],[Fecha]],#REF!,13,FALSE)</f>
        <v>#REF!</v>
      </c>
      <c r="AO165" s="35" t="e">
        <f>TBL_CalcDarwin[[#This Row],[Lomitas - Barra A - 5.2 - Cerro]]+TBL_CalcDarwin[[#This Row],[Lomitas - Barra A - 5.2 - Medio]]+TBL_CalcDarwin[[#This Row],[Lomitas - Barra A - 5.2 - Mar]]</f>
        <v>#REF!</v>
      </c>
      <c r="AP1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5" s="35" t="e">
        <f>TBL_CalcDarwin[[#This Row],[Expansión - Barra A - 5.2 - Cerro]]+TBL_CalcDarwin[[#This Row],[Expansión - Barra A - 5.2 - Medio]]+TBL_CalcDarwin[[#This Row],[Expansión - Barra A - 5.2 - Mar]]</f>
        <v>#REF!</v>
      </c>
      <c r="AT165" s="35" t="e">
        <f>TBL_CalcDarwin[[#This Row],[Expansión - Barra B - 5.2 - Cerro]]</f>
        <v>#REF!</v>
      </c>
      <c r="AU1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5" s="29" t="e">
        <f>TBL_CalcDarwin[[#This Row],[Expansión - Barra B - 5.2 - Cerro]]*TBL_CalcDarwin[[#This Row],[AEG 5.2 MW Cerro]]</f>
        <v>#REF!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3">
      <c r="B166" s="51" t="e">
        <f t="shared" si="13"/>
        <v>#REF!</v>
      </c>
      <c r="C166" s="17" t="e">
        <f t="shared" si="15"/>
        <v>#REF!</v>
      </c>
      <c r="D166" s="34" t="e">
        <f>TBL_CalcDarwin[[#This Row],[Darwin PLOM
MW]]+TBL_CalcDarwin[[#This Row],[Darwin PLOME
MW]]</f>
        <v>#REF!</v>
      </c>
      <c r="E166" s="34" t="e">
        <f>TBL_CalcDarwin[[#This Row],[PLOM MW TOTAL BARRA A]]+TBL_CalcDarwin[[#This Row],[PLOM MW TOTAL BARRA B]]</f>
        <v>#REF!</v>
      </c>
      <c r="F166" s="34" t="e">
        <f>TBL_CalcDarwin[[#This Row],[PLOME MW TOTAL BARRA A]]+TBL_CalcDarwin[[#This Row],[PLOME MW TOTAL BARRA B]]</f>
        <v>#REF!</v>
      </c>
      <c r="G166" s="46" t="e">
        <f>#REF!</f>
        <v>#REF!</v>
      </c>
      <c r="H166" s="46" t="e">
        <f>#REF!</f>
        <v>#REF!</v>
      </c>
      <c r="I166" s="47" t="e">
        <f>#REF!</f>
        <v>#REF!</v>
      </c>
      <c r="J166" s="45" t="e">
        <f>CEILING(#REF!*TBL_CalcDarwin[[#This Row],[Darwin Gusts
m/s]],0.5)</f>
        <v>#REF!</v>
      </c>
      <c r="K166" s="45" t="e">
        <f>CEILING(#REF!*TBL_CalcDarwin[[#This Row],[Darwin Gusts
m/s]],0.5)</f>
        <v>#REF!</v>
      </c>
      <c r="L166" s="45" t="e">
        <f>CEILING(TBL_CalcDarwin[[#This Row],[Darwin Gusts
m/s]],0.5)</f>
        <v>#REF!</v>
      </c>
      <c r="M1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6" s="39" t="e">
        <f>INDEX(Curva_Temp[Temp],MATCH(TBL_CalcDarwin[[#This Row],[Darwin Temp.
°C]],Curva_Temp[Temp]))</f>
        <v>#REF!</v>
      </c>
      <c r="R166" s="39" t="e">
        <f>INDEX(Curva_Temp[Warranted Power Curve for 
1.194Kg/m3 air density '[kW']
SG 5.0-145 (AM+1, 5.2MW) AT 
90M],MATCH(TBL_CalcDarwin[[#This Row],[Darwin Temp.
°C]],Curva_Temp[Temp]))</f>
        <v>#REF!</v>
      </c>
      <c r="S166" s="39" t="e" cm="1">
        <f t="array" ref="S166">INDEX(Curva_Temp[Temp],MATCH(TBL_CalcDarwin[[#This Row],[Darwin Temp.
°C]],Curva_Temp[Temp])+1)</f>
        <v>#REF!</v>
      </c>
      <c r="T166" s="39" t="e" cm="1">
        <f t="array" ref="T166">INDEX(Curva_Temp[Warranted Power Curve for 
1.194Kg/m3 air density '[kW']
SG 5.0-145 (AM+1, 5.2MW) AT 
90M],MATCH(TBL_CalcDarwin[[#This Row],[Darwin Temp.
°C]],Curva_Temp[Temp])+1)</f>
        <v>#REF!</v>
      </c>
      <c r="U1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6" s="39" t="e">
        <f>INDEX(Curva_Temp[Temp],MATCH(TBL_CalcDarwin[[#This Row],[Darwin Temp.
°C]],Curva_Temp[Temp]))</f>
        <v>#REF!</v>
      </c>
      <c r="Z166" s="39" t="e">
        <f>INDEX(Curva_Temp[Warranted Power Curve for 
1.194Kg/m3 air density '[kW']
SG 5.0-145 (AM 0, 5.0MW) AT 
90M],MATCH(TBL_CalcDarwin[[#This Row],[Darwin Temp.
°C]],Curva_Temp[Temp]))</f>
        <v>#REF!</v>
      </c>
      <c r="AA166" s="39" t="e" cm="1">
        <f t="array" ref="AA166">INDEX(Curva_Temp[Temp],MATCH(TBL_CalcDarwin[[#This Row],[Darwin Temp.
°C]],Curva_Temp[Temp])+1)</f>
        <v>#REF!</v>
      </c>
      <c r="AB166" s="39" t="e" cm="1">
        <f t="array" ref="AB166">INDEX(Curva_Temp[Warranted Power Curve for 
1.194Kg/m3 air density '[kW']
SG 5.0-145 (AM 0, 5.0MW) AT 
90M],MATCH(TBL_CalcDarwin[[#This Row],[Darwin Temp.
°C]],Curva_Temp[Temp])+1)</f>
        <v>#REF!</v>
      </c>
      <c r="AC166" s="43" t="e">
        <f>HLOOKUP(TBL_CalcDarwin[[#This Row],[Fecha]],#REF!,2,FALSE)</f>
        <v>#REF!</v>
      </c>
      <c r="AD166" s="43" t="e">
        <f>HLOOKUP(TBL_CalcDarwin[[#This Row],[Fecha]],#REF!,3,FALSE)</f>
        <v>#REF!</v>
      </c>
      <c r="AE166" s="43" t="e">
        <f>HLOOKUP(TBL_CalcDarwin[[#This Row],[Fecha]],#REF!,4,FALSE)</f>
        <v>#REF!</v>
      </c>
      <c r="AF166" s="43" t="e">
        <f>HLOOKUP(TBL_CalcDarwin[[#This Row],[Fecha]],#REF!,5,FALSE)</f>
        <v>#REF!</v>
      </c>
      <c r="AG166" s="43" t="e">
        <f>HLOOKUP(TBL_CalcDarwin[[#This Row],[Fecha]],#REF!,6,FALSE)</f>
        <v>#REF!</v>
      </c>
      <c r="AH166" s="43" t="e">
        <f>HLOOKUP(TBL_CalcDarwin[[#This Row],[Fecha]],#REF!,7,FALSE)</f>
        <v>#REF!</v>
      </c>
      <c r="AI166" s="44" t="e">
        <f>HLOOKUP(TBL_CalcDarwin[[#This Row],[Fecha]],#REF!,8,FALSE)</f>
        <v>#REF!</v>
      </c>
      <c r="AJ166" s="44" t="e">
        <f>HLOOKUP(TBL_CalcDarwin[[#This Row],[Fecha]],#REF!,9,FALSE)</f>
        <v>#REF!</v>
      </c>
      <c r="AK166" s="44" t="e">
        <f>HLOOKUP(TBL_CalcDarwin[[#This Row],[Fecha]],#REF!,10,FALSE)</f>
        <v>#REF!</v>
      </c>
      <c r="AL166" s="44" t="e">
        <f>HLOOKUP(TBL_CalcDarwin[[#This Row],[Fecha]],#REF!,11,FALSE)</f>
        <v>#REF!</v>
      </c>
      <c r="AM166" s="44" t="e">
        <f>HLOOKUP(TBL_CalcDarwin[[#This Row],[Fecha]],#REF!,12,FALSE)</f>
        <v>#REF!</v>
      </c>
      <c r="AN166" s="44" t="e">
        <f>HLOOKUP(TBL_CalcDarwin[[#This Row],[Fecha]],#REF!,13,FALSE)</f>
        <v>#REF!</v>
      </c>
      <c r="AO166" s="35" t="e">
        <f>TBL_CalcDarwin[[#This Row],[Lomitas - Barra A - 5.2 - Cerro]]+TBL_CalcDarwin[[#This Row],[Lomitas - Barra A - 5.2 - Medio]]+TBL_CalcDarwin[[#This Row],[Lomitas - Barra A - 5.2 - Mar]]</f>
        <v>#REF!</v>
      </c>
      <c r="AP1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6" s="35" t="e">
        <f>TBL_CalcDarwin[[#This Row],[Expansión - Barra A - 5.2 - Cerro]]+TBL_CalcDarwin[[#This Row],[Expansión - Barra A - 5.2 - Medio]]+TBL_CalcDarwin[[#This Row],[Expansión - Barra A - 5.2 - Mar]]</f>
        <v>#REF!</v>
      </c>
      <c r="AT166" s="35" t="e">
        <f>TBL_CalcDarwin[[#This Row],[Expansión - Barra B - 5.2 - Cerro]]</f>
        <v>#REF!</v>
      </c>
      <c r="AU1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6" s="29" t="e">
        <f>TBL_CalcDarwin[[#This Row],[Expansión - Barra B - 5.2 - Cerro]]*TBL_CalcDarwin[[#This Row],[AEG 5.2 MW Cerro]]</f>
        <v>#REF!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3">
      <c r="B167" s="51" t="e">
        <f t="shared" si="13"/>
        <v>#REF!</v>
      </c>
      <c r="C167" s="17" t="e">
        <f>C166+TIME(1,0,0)</f>
        <v>#REF!</v>
      </c>
      <c r="D167" s="34" t="e">
        <f>TBL_CalcDarwin[[#This Row],[Darwin PLOM
MW]]+TBL_CalcDarwin[[#This Row],[Darwin PLOME
MW]]</f>
        <v>#REF!</v>
      </c>
      <c r="E167" s="34" t="e">
        <f>TBL_CalcDarwin[[#This Row],[PLOM MW TOTAL BARRA A]]+TBL_CalcDarwin[[#This Row],[PLOM MW TOTAL BARRA B]]</f>
        <v>#REF!</v>
      </c>
      <c r="F167" s="34" t="e">
        <f>TBL_CalcDarwin[[#This Row],[PLOME MW TOTAL BARRA A]]+TBL_CalcDarwin[[#This Row],[PLOME MW TOTAL BARRA B]]</f>
        <v>#REF!</v>
      </c>
      <c r="G167" s="46" t="e">
        <f>#REF!</f>
        <v>#REF!</v>
      </c>
      <c r="H167" s="46" t="e">
        <f>#REF!</f>
        <v>#REF!</v>
      </c>
      <c r="I167" s="47" t="e">
        <f>#REF!</f>
        <v>#REF!</v>
      </c>
      <c r="J167" s="45" t="e">
        <f>CEILING(#REF!*TBL_CalcDarwin[[#This Row],[Darwin Gusts
m/s]],0.5)</f>
        <v>#REF!</v>
      </c>
      <c r="K167" s="45" t="e">
        <f>CEILING(#REF!*TBL_CalcDarwin[[#This Row],[Darwin Gusts
m/s]],0.5)</f>
        <v>#REF!</v>
      </c>
      <c r="L167" s="45" t="e">
        <f>CEILING(TBL_CalcDarwin[[#This Row],[Darwin Gusts
m/s]],0.5)</f>
        <v>#REF!</v>
      </c>
      <c r="M1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7" s="39" t="e">
        <f>INDEX(Curva_Temp[Temp],MATCH(TBL_CalcDarwin[[#This Row],[Darwin Temp.
°C]],Curva_Temp[Temp]))</f>
        <v>#REF!</v>
      </c>
      <c r="R167" s="39" t="e">
        <f>INDEX(Curva_Temp[Warranted Power Curve for 
1.194Kg/m3 air density '[kW']
SG 5.0-145 (AM+1, 5.2MW) AT 
90M],MATCH(TBL_CalcDarwin[[#This Row],[Darwin Temp.
°C]],Curva_Temp[Temp]))</f>
        <v>#REF!</v>
      </c>
      <c r="S167" s="39" t="e" cm="1">
        <f t="array" ref="S167">INDEX(Curva_Temp[Temp],MATCH(TBL_CalcDarwin[[#This Row],[Darwin Temp.
°C]],Curva_Temp[Temp])+1)</f>
        <v>#REF!</v>
      </c>
      <c r="T167" s="39" t="e" cm="1">
        <f t="array" ref="T167">INDEX(Curva_Temp[Warranted Power Curve for 
1.194Kg/m3 air density '[kW']
SG 5.0-145 (AM+1, 5.2MW) AT 
90M],MATCH(TBL_CalcDarwin[[#This Row],[Darwin Temp.
°C]],Curva_Temp[Temp])+1)</f>
        <v>#REF!</v>
      </c>
      <c r="U1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7" s="39" t="e">
        <f>INDEX(Curva_Temp[Temp],MATCH(TBL_CalcDarwin[[#This Row],[Darwin Temp.
°C]],Curva_Temp[Temp]))</f>
        <v>#REF!</v>
      </c>
      <c r="Z167" s="39" t="e">
        <f>INDEX(Curva_Temp[Warranted Power Curve for 
1.194Kg/m3 air density '[kW']
SG 5.0-145 (AM 0, 5.0MW) AT 
90M],MATCH(TBL_CalcDarwin[[#This Row],[Darwin Temp.
°C]],Curva_Temp[Temp]))</f>
        <v>#REF!</v>
      </c>
      <c r="AA167" s="39" t="e" cm="1">
        <f t="array" ref="AA167">INDEX(Curva_Temp[Temp],MATCH(TBL_CalcDarwin[[#This Row],[Darwin Temp.
°C]],Curva_Temp[Temp])+1)</f>
        <v>#REF!</v>
      </c>
      <c r="AB167" s="39" t="e" cm="1">
        <f t="array" ref="AB167">INDEX(Curva_Temp[Warranted Power Curve for 
1.194Kg/m3 air density '[kW']
SG 5.0-145 (AM 0, 5.0MW) AT 
90M],MATCH(TBL_CalcDarwin[[#This Row],[Darwin Temp.
°C]],Curva_Temp[Temp])+1)</f>
        <v>#REF!</v>
      </c>
      <c r="AC167" s="43" t="e">
        <f>HLOOKUP(TBL_CalcDarwin[[#This Row],[Fecha]],#REF!,2,FALSE)</f>
        <v>#REF!</v>
      </c>
      <c r="AD167" s="43" t="e">
        <f>HLOOKUP(TBL_CalcDarwin[[#This Row],[Fecha]],#REF!,3,FALSE)</f>
        <v>#REF!</v>
      </c>
      <c r="AE167" s="43" t="e">
        <f>HLOOKUP(TBL_CalcDarwin[[#This Row],[Fecha]],#REF!,4,FALSE)</f>
        <v>#REF!</v>
      </c>
      <c r="AF167" s="43" t="e">
        <f>HLOOKUP(TBL_CalcDarwin[[#This Row],[Fecha]],#REF!,5,FALSE)</f>
        <v>#REF!</v>
      </c>
      <c r="AG167" s="43" t="e">
        <f>HLOOKUP(TBL_CalcDarwin[[#This Row],[Fecha]],#REF!,6,FALSE)</f>
        <v>#REF!</v>
      </c>
      <c r="AH167" s="43" t="e">
        <f>HLOOKUP(TBL_CalcDarwin[[#This Row],[Fecha]],#REF!,7,FALSE)</f>
        <v>#REF!</v>
      </c>
      <c r="AI167" s="44" t="e">
        <f>HLOOKUP(TBL_CalcDarwin[[#This Row],[Fecha]],#REF!,8,FALSE)</f>
        <v>#REF!</v>
      </c>
      <c r="AJ167" s="44" t="e">
        <f>HLOOKUP(TBL_CalcDarwin[[#This Row],[Fecha]],#REF!,9,FALSE)</f>
        <v>#REF!</v>
      </c>
      <c r="AK167" s="44" t="e">
        <f>HLOOKUP(TBL_CalcDarwin[[#This Row],[Fecha]],#REF!,10,FALSE)</f>
        <v>#REF!</v>
      </c>
      <c r="AL167" s="44" t="e">
        <f>HLOOKUP(TBL_CalcDarwin[[#This Row],[Fecha]],#REF!,11,FALSE)</f>
        <v>#REF!</v>
      </c>
      <c r="AM167" s="44" t="e">
        <f>HLOOKUP(TBL_CalcDarwin[[#This Row],[Fecha]],#REF!,12,FALSE)</f>
        <v>#REF!</v>
      </c>
      <c r="AN167" s="44" t="e">
        <f>HLOOKUP(TBL_CalcDarwin[[#This Row],[Fecha]],#REF!,13,FALSE)</f>
        <v>#REF!</v>
      </c>
      <c r="AO167" s="35" t="e">
        <f>TBL_CalcDarwin[[#This Row],[Lomitas - Barra A - 5.2 - Cerro]]+TBL_CalcDarwin[[#This Row],[Lomitas - Barra A - 5.2 - Medio]]+TBL_CalcDarwin[[#This Row],[Lomitas - Barra A - 5.2 - Mar]]</f>
        <v>#REF!</v>
      </c>
      <c r="AP1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7" s="35" t="e">
        <f>TBL_CalcDarwin[[#This Row],[Expansión - Barra A - 5.2 - Cerro]]+TBL_CalcDarwin[[#This Row],[Expansión - Barra A - 5.2 - Medio]]+TBL_CalcDarwin[[#This Row],[Expansión - Barra A - 5.2 - Mar]]</f>
        <v>#REF!</v>
      </c>
      <c r="AT167" s="35" t="e">
        <f>TBL_CalcDarwin[[#This Row],[Expansión - Barra B - 5.2 - Cerro]]</f>
        <v>#REF!</v>
      </c>
      <c r="AU1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7" s="29" t="e">
        <f>TBL_CalcDarwin[[#This Row],[Expansión - Barra B - 5.2 - Cerro]]*TBL_CalcDarwin[[#This Row],[AEG 5.2 MW Cerro]]</f>
        <v>#REF!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3">
      <c r="B168" s="51" t="e">
        <f t="shared" si="13"/>
        <v>#REF!</v>
      </c>
      <c r="C168" s="17" t="e">
        <f t="shared" ref="C168:C172" si="16">C167+TIME(1,0,0)</f>
        <v>#REF!</v>
      </c>
      <c r="D168" s="34" t="e">
        <f>TBL_CalcDarwin[[#This Row],[Darwin PLOM
MW]]+TBL_CalcDarwin[[#This Row],[Darwin PLOME
MW]]</f>
        <v>#REF!</v>
      </c>
      <c r="E168" s="34" t="e">
        <f>TBL_CalcDarwin[[#This Row],[PLOM MW TOTAL BARRA A]]+TBL_CalcDarwin[[#This Row],[PLOM MW TOTAL BARRA B]]</f>
        <v>#REF!</v>
      </c>
      <c r="F168" s="34" t="e">
        <f>TBL_CalcDarwin[[#This Row],[PLOME MW TOTAL BARRA A]]+TBL_CalcDarwin[[#This Row],[PLOME MW TOTAL BARRA B]]</f>
        <v>#REF!</v>
      </c>
      <c r="G168" s="46" t="e">
        <f>#REF!</f>
        <v>#REF!</v>
      </c>
      <c r="H168" s="46" t="e">
        <f>#REF!</f>
        <v>#REF!</v>
      </c>
      <c r="I168" s="47" t="e">
        <f>#REF!</f>
        <v>#REF!</v>
      </c>
      <c r="J168" s="45" t="e">
        <f>CEILING(#REF!*TBL_CalcDarwin[[#This Row],[Darwin Gusts
m/s]],0.5)</f>
        <v>#REF!</v>
      </c>
      <c r="K168" s="45" t="e">
        <f>CEILING(#REF!*TBL_CalcDarwin[[#This Row],[Darwin Gusts
m/s]],0.5)</f>
        <v>#REF!</v>
      </c>
      <c r="L168" s="45" t="e">
        <f>CEILING(TBL_CalcDarwin[[#This Row],[Darwin Gusts
m/s]],0.5)</f>
        <v>#REF!</v>
      </c>
      <c r="M1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8" s="39" t="e">
        <f>INDEX(Curva_Temp[Temp],MATCH(TBL_CalcDarwin[[#This Row],[Darwin Temp.
°C]],Curva_Temp[Temp]))</f>
        <v>#REF!</v>
      </c>
      <c r="R168" s="39" t="e">
        <f>INDEX(Curva_Temp[Warranted Power Curve for 
1.194Kg/m3 air density '[kW']
SG 5.0-145 (AM+1, 5.2MW) AT 
90M],MATCH(TBL_CalcDarwin[[#This Row],[Darwin Temp.
°C]],Curva_Temp[Temp]))</f>
        <v>#REF!</v>
      </c>
      <c r="S168" s="39" t="e" cm="1">
        <f t="array" ref="S168">INDEX(Curva_Temp[Temp],MATCH(TBL_CalcDarwin[[#This Row],[Darwin Temp.
°C]],Curva_Temp[Temp])+1)</f>
        <v>#REF!</v>
      </c>
      <c r="T168" s="39" t="e" cm="1">
        <f t="array" ref="T168">INDEX(Curva_Temp[Warranted Power Curve for 
1.194Kg/m3 air density '[kW']
SG 5.0-145 (AM+1, 5.2MW) AT 
90M],MATCH(TBL_CalcDarwin[[#This Row],[Darwin Temp.
°C]],Curva_Temp[Temp])+1)</f>
        <v>#REF!</v>
      </c>
      <c r="U1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8" s="39" t="e">
        <f>INDEX(Curva_Temp[Temp],MATCH(TBL_CalcDarwin[[#This Row],[Darwin Temp.
°C]],Curva_Temp[Temp]))</f>
        <v>#REF!</v>
      </c>
      <c r="Z168" s="39" t="e">
        <f>INDEX(Curva_Temp[Warranted Power Curve for 
1.194Kg/m3 air density '[kW']
SG 5.0-145 (AM 0, 5.0MW) AT 
90M],MATCH(TBL_CalcDarwin[[#This Row],[Darwin Temp.
°C]],Curva_Temp[Temp]))</f>
        <v>#REF!</v>
      </c>
      <c r="AA168" s="39" t="e" cm="1">
        <f t="array" ref="AA168">INDEX(Curva_Temp[Temp],MATCH(TBL_CalcDarwin[[#This Row],[Darwin Temp.
°C]],Curva_Temp[Temp])+1)</f>
        <v>#REF!</v>
      </c>
      <c r="AB168" s="39" t="e" cm="1">
        <f t="array" ref="AB168">INDEX(Curva_Temp[Warranted Power Curve for 
1.194Kg/m3 air density '[kW']
SG 5.0-145 (AM 0, 5.0MW) AT 
90M],MATCH(TBL_CalcDarwin[[#This Row],[Darwin Temp.
°C]],Curva_Temp[Temp])+1)</f>
        <v>#REF!</v>
      </c>
      <c r="AC168" s="43" t="e">
        <f>HLOOKUP(TBL_CalcDarwin[[#This Row],[Fecha]],#REF!,2,FALSE)</f>
        <v>#REF!</v>
      </c>
      <c r="AD168" s="43" t="e">
        <f>HLOOKUP(TBL_CalcDarwin[[#This Row],[Fecha]],#REF!,3,FALSE)</f>
        <v>#REF!</v>
      </c>
      <c r="AE168" s="43" t="e">
        <f>HLOOKUP(TBL_CalcDarwin[[#This Row],[Fecha]],#REF!,4,FALSE)</f>
        <v>#REF!</v>
      </c>
      <c r="AF168" s="43" t="e">
        <f>HLOOKUP(TBL_CalcDarwin[[#This Row],[Fecha]],#REF!,5,FALSE)</f>
        <v>#REF!</v>
      </c>
      <c r="AG168" s="43" t="e">
        <f>HLOOKUP(TBL_CalcDarwin[[#This Row],[Fecha]],#REF!,6,FALSE)</f>
        <v>#REF!</v>
      </c>
      <c r="AH168" s="43" t="e">
        <f>HLOOKUP(TBL_CalcDarwin[[#This Row],[Fecha]],#REF!,7,FALSE)</f>
        <v>#REF!</v>
      </c>
      <c r="AI168" s="44" t="e">
        <f>HLOOKUP(TBL_CalcDarwin[[#This Row],[Fecha]],#REF!,8,FALSE)</f>
        <v>#REF!</v>
      </c>
      <c r="AJ168" s="44" t="e">
        <f>HLOOKUP(TBL_CalcDarwin[[#This Row],[Fecha]],#REF!,9,FALSE)</f>
        <v>#REF!</v>
      </c>
      <c r="AK168" s="44" t="e">
        <f>HLOOKUP(TBL_CalcDarwin[[#This Row],[Fecha]],#REF!,10,FALSE)</f>
        <v>#REF!</v>
      </c>
      <c r="AL168" s="44" t="e">
        <f>HLOOKUP(TBL_CalcDarwin[[#This Row],[Fecha]],#REF!,11,FALSE)</f>
        <v>#REF!</v>
      </c>
      <c r="AM168" s="44" t="e">
        <f>HLOOKUP(TBL_CalcDarwin[[#This Row],[Fecha]],#REF!,12,FALSE)</f>
        <v>#REF!</v>
      </c>
      <c r="AN168" s="44" t="e">
        <f>HLOOKUP(TBL_CalcDarwin[[#This Row],[Fecha]],#REF!,13,FALSE)</f>
        <v>#REF!</v>
      </c>
      <c r="AO168" s="35" t="e">
        <f>TBL_CalcDarwin[[#This Row],[Lomitas - Barra A - 5.2 - Cerro]]+TBL_CalcDarwin[[#This Row],[Lomitas - Barra A - 5.2 - Medio]]+TBL_CalcDarwin[[#This Row],[Lomitas - Barra A - 5.2 - Mar]]</f>
        <v>#REF!</v>
      </c>
      <c r="AP1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8" s="35" t="e">
        <f>TBL_CalcDarwin[[#This Row],[Expansión - Barra A - 5.2 - Cerro]]+TBL_CalcDarwin[[#This Row],[Expansión - Barra A - 5.2 - Medio]]+TBL_CalcDarwin[[#This Row],[Expansión - Barra A - 5.2 - Mar]]</f>
        <v>#REF!</v>
      </c>
      <c r="AT168" s="35" t="e">
        <f>TBL_CalcDarwin[[#This Row],[Expansión - Barra B - 5.2 - Cerro]]</f>
        <v>#REF!</v>
      </c>
      <c r="AU1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8" s="29" t="e">
        <f>TBL_CalcDarwin[[#This Row],[Expansión - Barra B - 5.2 - Cerro]]*TBL_CalcDarwin[[#This Row],[AEG 5.2 MW Cerro]]</f>
        <v>#REF!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3">
      <c r="B169" s="51" t="e">
        <f t="shared" si="13"/>
        <v>#REF!</v>
      </c>
      <c r="C169" s="17" t="e">
        <f t="shared" si="16"/>
        <v>#REF!</v>
      </c>
      <c r="D169" s="34" t="e">
        <f>TBL_CalcDarwin[[#This Row],[Darwin PLOM
MW]]+TBL_CalcDarwin[[#This Row],[Darwin PLOME
MW]]</f>
        <v>#REF!</v>
      </c>
      <c r="E169" s="34" t="e">
        <f>TBL_CalcDarwin[[#This Row],[PLOM MW TOTAL BARRA A]]+TBL_CalcDarwin[[#This Row],[PLOM MW TOTAL BARRA B]]</f>
        <v>#REF!</v>
      </c>
      <c r="F169" s="34" t="e">
        <f>TBL_CalcDarwin[[#This Row],[PLOME MW TOTAL BARRA A]]+TBL_CalcDarwin[[#This Row],[PLOME MW TOTAL BARRA B]]</f>
        <v>#REF!</v>
      </c>
      <c r="G169" s="46" t="e">
        <f>#REF!</f>
        <v>#REF!</v>
      </c>
      <c r="H169" s="46" t="e">
        <f>#REF!</f>
        <v>#REF!</v>
      </c>
      <c r="I169" s="47" t="e">
        <f>#REF!</f>
        <v>#REF!</v>
      </c>
      <c r="J169" s="45" t="e">
        <f>CEILING(#REF!*TBL_CalcDarwin[[#This Row],[Darwin Gusts
m/s]],0.5)</f>
        <v>#REF!</v>
      </c>
      <c r="K169" s="45" t="e">
        <f>CEILING(#REF!*TBL_CalcDarwin[[#This Row],[Darwin Gusts
m/s]],0.5)</f>
        <v>#REF!</v>
      </c>
      <c r="L169" s="45" t="e">
        <f>CEILING(TBL_CalcDarwin[[#This Row],[Darwin Gusts
m/s]],0.5)</f>
        <v>#REF!</v>
      </c>
      <c r="M1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9" s="39" t="e">
        <f>INDEX(Curva_Temp[Temp],MATCH(TBL_CalcDarwin[[#This Row],[Darwin Temp.
°C]],Curva_Temp[Temp]))</f>
        <v>#REF!</v>
      </c>
      <c r="R169" s="39" t="e">
        <f>INDEX(Curva_Temp[Warranted Power Curve for 
1.194Kg/m3 air density '[kW']
SG 5.0-145 (AM+1, 5.2MW) AT 
90M],MATCH(TBL_CalcDarwin[[#This Row],[Darwin Temp.
°C]],Curva_Temp[Temp]))</f>
        <v>#REF!</v>
      </c>
      <c r="S169" s="39" t="e" cm="1">
        <f t="array" ref="S169">INDEX(Curva_Temp[Temp],MATCH(TBL_CalcDarwin[[#This Row],[Darwin Temp.
°C]],Curva_Temp[Temp])+1)</f>
        <v>#REF!</v>
      </c>
      <c r="T169" s="39" t="e" cm="1">
        <f t="array" ref="T169">INDEX(Curva_Temp[Warranted Power Curve for 
1.194Kg/m3 air density '[kW']
SG 5.0-145 (AM+1, 5.2MW) AT 
90M],MATCH(TBL_CalcDarwin[[#This Row],[Darwin Temp.
°C]],Curva_Temp[Temp])+1)</f>
        <v>#REF!</v>
      </c>
      <c r="U1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9" s="39" t="e">
        <f>INDEX(Curva_Temp[Temp],MATCH(TBL_CalcDarwin[[#This Row],[Darwin Temp.
°C]],Curva_Temp[Temp]))</f>
        <v>#REF!</v>
      </c>
      <c r="Z169" s="39" t="e">
        <f>INDEX(Curva_Temp[Warranted Power Curve for 
1.194Kg/m3 air density '[kW']
SG 5.0-145 (AM 0, 5.0MW) AT 
90M],MATCH(TBL_CalcDarwin[[#This Row],[Darwin Temp.
°C]],Curva_Temp[Temp]))</f>
        <v>#REF!</v>
      </c>
      <c r="AA169" s="39" t="e" cm="1">
        <f t="array" ref="AA169">INDEX(Curva_Temp[Temp],MATCH(TBL_CalcDarwin[[#This Row],[Darwin Temp.
°C]],Curva_Temp[Temp])+1)</f>
        <v>#REF!</v>
      </c>
      <c r="AB169" s="39" t="e" cm="1">
        <f t="array" ref="AB169">INDEX(Curva_Temp[Warranted Power Curve for 
1.194Kg/m3 air density '[kW']
SG 5.0-145 (AM 0, 5.0MW) AT 
90M],MATCH(TBL_CalcDarwin[[#This Row],[Darwin Temp.
°C]],Curva_Temp[Temp])+1)</f>
        <v>#REF!</v>
      </c>
      <c r="AC169" s="43" t="e">
        <f>HLOOKUP(TBL_CalcDarwin[[#This Row],[Fecha]],#REF!,2,FALSE)</f>
        <v>#REF!</v>
      </c>
      <c r="AD169" s="43" t="e">
        <f>HLOOKUP(TBL_CalcDarwin[[#This Row],[Fecha]],#REF!,3,FALSE)</f>
        <v>#REF!</v>
      </c>
      <c r="AE169" s="43" t="e">
        <f>HLOOKUP(TBL_CalcDarwin[[#This Row],[Fecha]],#REF!,4,FALSE)</f>
        <v>#REF!</v>
      </c>
      <c r="AF169" s="43" t="e">
        <f>HLOOKUP(TBL_CalcDarwin[[#This Row],[Fecha]],#REF!,5,FALSE)</f>
        <v>#REF!</v>
      </c>
      <c r="AG169" s="43" t="e">
        <f>HLOOKUP(TBL_CalcDarwin[[#This Row],[Fecha]],#REF!,6,FALSE)</f>
        <v>#REF!</v>
      </c>
      <c r="AH169" s="43" t="e">
        <f>HLOOKUP(TBL_CalcDarwin[[#This Row],[Fecha]],#REF!,7,FALSE)</f>
        <v>#REF!</v>
      </c>
      <c r="AI169" s="44" t="e">
        <f>HLOOKUP(TBL_CalcDarwin[[#This Row],[Fecha]],#REF!,8,FALSE)</f>
        <v>#REF!</v>
      </c>
      <c r="AJ169" s="44" t="e">
        <f>HLOOKUP(TBL_CalcDarwin[[#This Row],[Fecha]],#REF!,9,FALSE)</f>
        <v>#REF!</v>
      </c>
      <c r="AK169" s="44" t="e">
        <f>HLOOKUP(TBL_CalcDarwin[[#This Row],[Fecha]],#REF!,10,FALSE)</f>
        <v>#REF!</v>
      </c>
      <c r="AL169" s="44" t="e">
        <f>HLOOKUP(TBL_CalcDarwin[[#This Row],[Fecha]],#REF!,11,FALSE)</f>
        <v>#REF!</v>
      </c>
      <c r="AM169" s="44" t="e">
        <f>HLOOKUP(TBL_CalcDarwin[[#This Row],[Fecha]],#REF!,12,FALSE)</f>
        <v>#REF!</v>
      </c>
      <c r="AN169" s="44" t="e">
        <f>HLOOKUP(TBL_CalcDarwin[[#This Row],[Fecha]],#REF!,13,FALSE)</f>
        <v>#REF!</v>
      </c>
      <c r="AO169" s="35" t="e">
        <f>TBL_CalcDarwin[[#This Row],[Lomitas - Barra A - 5.2 - Cerro]]+TBL_CalcDarwin[[#This Row],[Lomitas - Barra A - 5.2 - Medio]]+TBL_CalcDarwin[[#This Row],[Lomitas - Barra A - 5.2 - Mar]]</f>
        <v>#REF!</v>
      </c>
      <c r="AP1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9" s="35" t="e">
        <f>TBL_CalcDarwin[[#This Row],[Expansión - Barra A - 5.2 - Cerro]]+TBL_CalcDarwin[[#This Row],[Expansión - Barra A - 5.2 - Medio]]+TBL_CalcDarwin[[#This Row],[Expansión - Barra A - 5.2 - Mar]]</f>
        <v>#REF!</v>
      </c>
      <c r="AT169" s="35" t="e">
        <f>TBL_CalcDarwin[[#This Row],[Expansión - Barra B - 5.2 - Cerro]]</f>
        <v>#REF!</v>
      </c>
      <c r="AU1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9" s="29" t="e">
        <f>TBL_CalcDarwin[[#This Row],[Expansión - Barra B - 5.2 - Cerro]]*TBL_CalcDarwin[[#This Row],[AEG 5.2 MW Cerro]]</f>
        <v>#REF!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3">
      <c r="B170" s="51" t="e">
        <f t="shared" si="13"/>
        <v>#REF!</v>
      </c>
      <c r="C170" s="17" t="e">
        <f t="shared" si="16"/>
        <v>#REF!</v>
      </c>
      <c r="D170" s="34" t="e">
        <f>TBL_CalcDarwin[[#This Row],[Darwin PLOM
MW]]+TBL_CalcDarwin[[#This Row],[Darwin PLOME
MW]]</f>
        <v>#REF!</v>
      </c>
      <c r="E170" s="34" t="e">
        <f>TBL_CalcDarwin[[#This Row],[PLOM MW TOTAL BARRA A]]+TBL_CalcDarwin[[#This Row],[PLOM MW TOTAL BARRA B]]</f>
        <v>#REF!</v>
      </c>
      <c r="F170" s="34" t="e">
        <f>TBL_CalcDarwin[[#This Row],[PLOME MW TOTAL BARRA A]]+TBL_CalcDarwin[[#This Row],[PLOME MW TOTAL BARRA B]]</f>
        <v>#REF!</v>
      </c>
      <c r="G170" s="46" t="e">
        <f>#REF!</f>
        <v>#REF!</v>
      </c>
      <c r="H170" s="46" t="e">
        <f>#REF!</f>
        <v>#REF!</v>
      </c>
      <c r="I170" s="47" t="e">
        <f>#REF!</f>
        <v>#REF!</v>
      </c>
      <c r="J170" s="45" t="e">
        <f>CEILING(#REF!*TBL_CalcDarwin[[#This Row],[Darwin Gusts
m/s]],0.5)</f>
        <v>#REF!</v>
      </c>
      <c r="K170" s="45" t="e">
        <f>CEILING(#REF!*TBL_CalcDarwin[[#This Row],[Darwin Gusts
m/s]],0.5)</f>
        <v>#REF!</v>
      </c>
      <c r="L170" s="45" t="e">
        <f>CEILING(TBL_CalcDarwin[[#This Row],[Darwin Gusts
m/s]],0.5)</f>
        <v>#REF!</v>
      </c>
      <c r="M1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0" s="39" t="e">
        <f>INDEX(Curva_Temp[Temp],MATCH(TBL_CalcDarwin[[#This Row],[Darwin Temp.
°C]],Curva_Temp[Temp]))</f>
        <v>#REF!</v>
      </c>
      <c r="R170" s="39" t="e">
        <f>INDEX(Curva_Temp[Warranted Power Curve for 
1.194Kg/m3 air density '[kW']
SG 5.0-145 (AM+1, 5.2MW) AT 
90M],MATCH(TBL_CalcDarwin[[#This Row],[Darwin Temp.
°C]],Curva_Temp[Temp]))</f>
        <v>#REF!</v>
      </c>
      <c r="S170" s="39" t="e" cm="1">
        <f t="array" ref="S170">INDEX(Curva_Temp[Temp],MATCH(TBL_CalcDarwin[[#This Row],[Darwin Temp.
°C]],Curva_Temp[Temp])+1)</f>
        <v>#REF!</v>
      </c>
      <c r="T170" s="39" t="e" cm="1">
        <f t="array" ref="T170">INDEX(Curva_Temp[Warranted Power Curve for 
1.194Kg/m3 air density '[kW']
SG 5.0-145 (AM+1, 5.2MW) AT 
90M],MATCH(TBL_CalcDarwin[[#This Row],[Darwin Temp.
°C]],Curva_Temp[Temp])+1)</f>
        <v>#REF!</v>
      </c>
      <c r="U1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0" s="39" t="e">
        <f>INDEX(Curva_Temp[Temp],MATCH(TBL_CalcDarwin[[#This Row],[Darwin Temp.
°C]],Curva_Temp[Temp]))</f>
        <v>#REF!</v>
      </c>
      <c r="Z170" s="39" t="e">
        <f>INDEX(Curva_Temp[Warranted Power Curve for 
1.194Kg/m3 air density '[kW']
SG 5.0-145 (AM 0, 5.0MW) AT 
90M],MATCH(TBL_CalcDarwin[[#This Row],[Darwin Temp.
°C]],Curva_Temp[Temp]))</f>
        <v>#REF!</v>
      </c>
      <c r="AA170" s="39" t="e" cm="1">
        <f t="array" ref="AA170">INDEX(Curva_Temp[Temp],MATCH(TBL_CalcDarwin[[#This Row],[Darwin Temp.
°C]],Curva_Temp[Temp])+1)</f>
        <v>#REF!</v>
      </c>
      <c r="AB170" s="39" t="e" cm="1">
        <f t="array" ref="AB170">INDEX(Curva_Temp[Warranted Power Curve for 
1.194Kg/m3 air density '[kW']
SG 5.0-145 (AM 0, 5.0MW) AT 
90M],MATCH(TBL_CalcDarwin[[#This Row],[Darwin Temp.
°C]],Curva_Temp[Temp])+1)</f>
        <v>#REF!</v>
      </c>
      <c r="AC170" s="43" t="e">
        <f>HLOOKUP(TBL_CalcDarwin[[#This Row],[Fecha]],#REF!,2,FALSE)</f>
        <v>#REF!</v>
      </c>
      <c r="AD170" s="43" t="e">
        <f>HLOOKUP(TBL_CalcDarwin[[#This Row],[Fecha]],#REF!,3,FALSE)</f>
        <v>#REF!</v>
      </c>
      <c r="AE170" s="43" t="e">
        <f>HLOOKUP(TBL_CalcDarwin[[#This Row],[Fecha]],#REF!,4,FALSE)</f>
        <v>#REF!</v>
      </c>
      <c r="AF170" s="43" t="e">
        <f>HLOOKUP(TBL_CalcDarwin[[#This Row],[Fecha]],#REF!,5,FALSE)</f>
        <v>#REF!</v>
      </c>
      <c r="AG170" s="43" t="e">
        <f>HLOOKUP(TBL_CalcDarwin[[#This Row],[Fecha]],#REF!,6,FALSE)</f>
        <v>#REF!</v>
      </c>
      <c r="AH170" s="43" t="e">
        <f>HLOOKUP(TBL_CalcDarwin[[#This Row],[Fecha]],#REF!,7,FALSE)</f>
        <v>#REF!</v>
      </c>
      <c r="AI170" s="44" t="e">
        <f>HLOOKUP(TBL_CalcDarwin[[#This Row],[Fecha]],#REF!,8,FALSE)</f>
        <v>#REF!</v>
      </c>
      <c r="AJ170" s="44" t="e">
        <f>HLOOKUP(TBL_CalcDarwin[[#This Row],[Fecha]],#REF!,9,FALSE)</f>
        <v>#REF!</v>
      </c>
      <c r="AK170" s="44" t="e">
        <f>HLOOKUP(TBL_CalcDarwin[[#This Row],[Fecha]],#REF!,10,FALSE)</f>
        <v>#REF!</v>
      </c>
      <c r="AL170" s="44" t="e">
        <f>HLOOKUP(TBL_CalcDarwin[[#This Row],[Fecha]],#REF!,11,FALSE)</f>
        <v>#REF!</v>
      </c>
      <c r="AM170" s="44" t="e">
        <f>HLOOKUP(TBL_CalcDarwin[[#This Row],[Fecha]],#REF!,12,FALSE)</f>
        <v>#REF!</v>
      </c>
      <c r="AN170" s="44" t="e">
        <f>HLOOKUP(TBL_CalcDarwin[[#This Row],[Fecha]],#REF!,13,FALSE)</f>
        <v>#REF!</v>
      </c>
      <c r="AO170" s="35" t="e">
        <f>TBL_CalcDarwin[[#This Row],[Lomitas - Barra A - 5.2 - Cerro]]+TBL_CalcDarwin[[#This Row],[Lomitas - Barra A - 5.2 - Medio]]+TBL_CalcDarwin[[#This Row],[Lomitas - Barra A - 5.2 - Mar]]</f>
        <v>#REF!</v>
      </c>
      <c r="AP1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0" s="35" t="e">
        <f>TBL_CalcDarwin[[#This Row],[Expansión - Barra A - 5.2 - Cerro]]+TBL_CalcDarwin[[#This Row],[Expansión - Barra A - 5.2 - Medio]]+TBL_CalcDarwin[[#This Row],[Expansión - Barra A - 5.2 - Mar]]</f>
        <v>#REF!</v>
      </c>
      <c r="AT170" s="35" t="e">
        <f>TBL_CalcDarwin[[#This Row],[Expansión - Barra B - 5.2 - Cerro]]</f>
        <v>#REF!</v>
      </c>
      <c r="AU1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0" s="29" t="e">
        <f>TBL_CalcDarwin[[#This Row],[Expansión - Barra B - 5.2 - Cerro]]*TBL_CalcDarwin[[#This Row],[AEG 5.2 MW Cerro]]</f>
        <v>#REF!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3">
      <c r="B171" s="51" t="e">
        <f t="shared" si="13"/>
        <v>#REF!</v>
      </c>
      <c r="C171" s="17" t="e">
        <f t="shared" si="16"/>
        <v>#REF!</v>
      </c>
      <c r="D171" s="34" t="e">
        <f>TBL_CalcDarwin[[#This Row],[Darwin PLOM
MW]]+TBL_CalcDarwin[[#This Row],[Darwin PLOME
MW]]</f>
        <v>#REF!</v>
      </c>
      <c r="E171" s="34" t="e">
        <f>TBL_CalcDarwin[[#This Row],[PLOM MW TOTAL BARRA A]]+TBL_CalcDarwin[[#This Row],[PLOM MW TOTAL BARRA B]]</f>
        <v>#REF!</v>
      </c>
      <c r="F171" s="34" t="e">
        <f>TBL_CalcDarwin[[#This Row],[PLOME MW TOTAL BARRA A]]+TBL_CalcDarwin[[#This Row],[PLOME MW TOTAL BARRA B]]</f>
        <v>#REF!</v>
      </c>
      <c r="G171" s="46" t="e">
        <f>#REF!</f>
        <v>#REF!</v>
      </c>
      <c r="H171" s="46" t="e">
        <f>#REF!</f>
        <v>#REF!</v>
      </c>
      <c r="I171" s="47" t="e">
        <f>#REF!</f>
        <v>#REF!</v>
      </c>
      <c r="J171" s="45" t="e">
        <f>CEILING(#REF!*TBL_CalcDarwin[[#This Row],[Darwin Gusts
m/s]],0.5)</f>
        <v>#REF!</v>
      </c>
      <c r="K171" s="45" t="e">
        <f>CEILING(#REF!*TBL_CalcDarwin[[#This Row],[Darwin Gusts
m/s]],0.5)</f>
        <v>#REF!</v>
      </c>
      <c r="L171" s="45" t="e">
        <f>CEILING(TBL_CalcDarwin[[#This Row],[Darwin Gusts
m/s]],0.5)</f>
        <v>#REF!</v>
      </c>
      <c r="M1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1" s="39" t="e">
        <f>INDEX(Curva_Temp[Temp],MATCH(TBL_CalcDarwin[[#This Row],[Darwin Temp.
°C]],Curva_Temp[Temp]))</f>
        <v>#REF!</v>
      </c>
      <c r="R171" s="39" t="e">
        <f>INDEX(Curva_Temp[Warranted Power Curve for 
1.194Kg/m3 air density '[kW']
SG 5.0-145 (AM+1, 5.2MW) AT 
90M],MATCH(TBL_CalcDarwin[[#This Row],[Darwin Temp.
°C]],Curva_Temp[Temp]))</f>
        <v>#REF!</v>
      </c>
      <c r="S171" s="39" t="e" cm="1">
        <f t="array" ref="S171">INDEX(Curva_Temp[Temp],MATCH(TBL_CalcDarwin[[#This Row],[Darwin Temp.
°C]],Curva_Temp[Temp])+1)</f>
        <v>#REF!</v>
      </c>
      <c r="T171" s="39" t="e" cm="1">
        <f t="array" ref="T171">INDEX(Curva_Temp[Warranted Power Curve for 
1.194Kg/m3 air density '[kW']
SG 5.0-145 (AM+1, 5.2MW) AT 
90M],MATCH(TBL_CalcDarwin[[#This Row],[Darwin Temp.
°C]],Curva_Temp[Temp])+1)</f>
        <v>#REF!</v>
      </c>
      <c r="U1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1" s="39" t="e">
        <f>INDEX(Curva_Temp[Temp],MATCH(TBL_CalcDarwin[[#This Row],[Darwin Temp.
°C]],Curva_Temp[Temp]))</f>
        <v>#REF!</v>
      </c>
      <c r="Z171" s="39" t="e">
        <f>INDEX(Curva_Temp[Warranted Power Curve for 
1.194Kg/m3 air density '[kW']
SG 5.0-145 (AM 0, 5.0MW) AT 
90M],MATCH(TBL_CalcDarwin[[#This Row],[Darwin Temp.
°C]],Curva_Temp[Temp]))</f>
        <v>#REF!</v>
      </c>
      <c r="AA171" s="39" t="e" cm="1">
        <f t="array" ref="AA171">INDEX(Curva_Temp[Temp],MATCH(TBL_CalcDarwin[[#This Row],[Darwin Temp.
°C]],Curva_Temp[Temp])+1)</f>
        <v>#REF!</v>
      </c>
      <c r="AB171" s="39" t="e" cm="1">
        <f t="array" ref="AB171">INDEX(Curva_Temp[Warranted Power Curve for 
1.194Kg/m3 air density '[kW']
SG 5.0-145 (AM 0, 5.0MW) AT 
90M],MATCH(TBL_CalcDarwin[[#This Row],[Darwin Temp.
°C]],Curva_Temp[Temp])+1)</f>
        <v>#REF!</v>
      </c>
      <c r="AC171" s="43" t="e">
        <f>HLOOKUP(TBL_CalcDarwin[[#This Row],[Fecha]],#REF!,2,FALSE)</f>
        <v>#REF!</v>
      </c>
      <c r="AD171" s="43" t="e">
        <f>HLOOKUP(TBL_CalcDarwin[[#This Row],[Fecha]],#REF!,3,FALSE)</f>
        <v>#REF!</v>
      </c>
      <c r="AE171" s="43" t="e">
        <f>HLOOKUP(TBL_CalcDarwin[[#This Row],[Fecha]],#REF!,4,FALSE)</f>
        <v>#REF!</v>
      </c>
      <c r="AF171" s="43" t="e">
        <f>HLOOKUP(TBL_CalcDarwin[[#This Row],[Fecha]],#REF!,5,FALSE)</f>
        <v>#REF!</v>
      </c>
      <c r="AG171" s="43" t="e">
        <f>HLOOKUP(TBL_CalcDarwin[[#This Row],[Fecha]],#REF!,6,FALSE)</f>
        <v>#REF!</v>
      </c>
      <c r="AH171" s="43" t="e">
        <f>HLOOKUP(TBL_CalcDarwin[[#This Row],[Fecha]],#REF!,7,FALSE)</f>
        <v>#REF!</v>
      </c>
      <c r="AI171" s="44" t="e">
        <f>HLOOKUP(TBL_CalcDarwin[[#This Row],[Fecha]],#REF!,8,FALSE)</f>
        <v>#REF!</v>
      </c>
      <c r="AJ171" s="44" t="e">
        <f>HLOOKUP(TBL_CalcDarwin[[#This Row],[Fecha]],#REF!,9,FALSE)</f>
        <v>#REF!</v>
      </c>
      <c r="AK171" s="44" t="e">
        <f>HLOOKUP(TBL_CalcDarwin[[#This Row],[Fecha]],#REF!,10,FALSE)</f>
        <v>#REF!</v>
      </c>
      <c r="AL171" s="44" t="e">
        <f>HLOOKUP(TBL_CalcDarwin[[#This Row],[Fecha]],#REF!,11,FALSE)</f>
        <v>#REF!</v>
      </c>
      <c r="AM171" s="44" t="e">
        <f>HLOOKUP(TBL_CalcDarwin[[#This Row],[Fecha]],#REF!,12,FALSE)</f>
        <v>#REF!</v>
      </c>
      <c r="AN171" s="44" t="e">
        <f>HLOOKUP(TBL_CalcDarwin[[#This Row],[Fecha]],#REF!,13,FALSE)</f>
        <v>#REF!</v>
      </c>
      <c r="AO171" s="35" t="e">
        <f>TBL_CalcDarwin[[#This Row],[Lomitas - Barra A - 5.2 - Cerro]]+TBL_CalcDarwin[[#This Row],[Lomitas - Barra A - 5.2 - Medio]]+TBL_CalcDarwin[[#This Row],[Lomitas - Barra A - 5.2 - Mar]]</f>
        <v>#REF!</v>
      </c>
      <c r="AP1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1" s="35" t="e">
        <f>TBL_CalcDarwin[[#This Row],[Expansión - Barra A - 5.2 - Cerro]]+TBL_CalcDarwin[[#This Row],[Expansión - Barra A - 5.2 - Medio]]+TBL_CalcDarwin[[#This Row],[Expansión - Barra A - 5.2 - Mar]]</f>
        <v>#REF!</v>
      </c>
      <c r="AT171" s="35" t="e">
        <f>TBL_CalcDarwin[[#This Row],[Expansión - Barra B - 5.2 - Cerro]]</f>
        <v>#REF!</v>
      </c>
      <c r="AU1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1" s="29" t="e">
        <f>TBL_CalcDarwin[[#This Row],[Expansión - Barra B - 5.2 - Cerro]]*TBL_CalcDarwin[[#This Row],[AEG 5.2 MW Cerro]]</f>
        <v>#REF!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3">
      <c r="B172" s="51" t="e">
        <f t="shared" si="13"/>
        <v>#REF!</v>
      </c>
      <c r="C172" s="17" t="e">
        <f t="shared" si="16"/>
        <v>#REF!</v>
      </c>
      <c r="D172" s="34" t="e">
        <f>TBL_CalcDarwin[[#This Row],[Darwin PLOM
MW]]+TBL_CalcDarwin[[#This Row],[Darwin PLOME
MW]]</f>
        <v>#REF!</v>
      </c>
      <c r="E172" s="34" t="e">
        <f>TBL_CalcDarwin[[#This Row],[PLOM MW TOTAL BARRA A]]+TBL_CalcDarwin[[#This Row],[PLOM MW TOTAL BARRA B]]</f>
        <v>#REF!</v>
      </c>
      <c r="F172" s="34" t="e">
        <f>TBL_CalcDarwin[[#This Row],[PLOME MW TOTAL BARRA A]]+TBL_CalcDarwin[[#This Row],[PLOME MW TOTAL BARRA B]]</f>
        <v>#REF!</v>
      </c>
      <c r="G172" s="46" t="e">
        <f>#REF!</f>
        <v>#REF!</v>
      </c>
      <c r="H172" s="46" t="e">
        <f>#REF!</f>
        <v>#REF!</v>
      </c>
      <c r="I172" s="47" t="e">
        <f>#REF!</f>
        <v>#REF!</v>
      </c>
      <c r="J172" s="45" t="e">
        <f>CEILING(#REF!*TBL_CalcDarwin[[#This Row],[Darwin Gusts
m/s]],0.5)</f>
        <v>#REF!</v>
      </c>
      <c r="K172" s="45" t="e">
        <f>CEILING(#REF!*TBL_CalcDarwin[[#This Row],[Darwin Gusts
m/s]],0.5)</f>
        <v>#REF!</v>
      </c>
      <c r="L172" s="45" t="e">
        <f>CEILING(TBL_CalcDarwin[[#This Row],[Darwin Gusts
m/s]],0.5)</f>
        <v>#REF!</v>
      </c>
      <c r="M1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2" s="39" t="e">
        <f>INDEX(Curva_Temp[Temp],MATCH(TBL_CalcDarwin[[#This Row],[Darwin Temp.
°C]],Curva_Temp[Temp]))</f>
        <v>#REF!</v>
      </c>
      <c r="R172" s="39" t="e">
        <f>INDEX(Curva_Temp[Warranted Power Curve for 
1.194Kg/m3 air density '[kW']
SG 5.0-145 (AM+1, 5.2MW) AT 
90M],MATCH(TBL_CalcDarwin[[#This Row],[Darwin Temp.
°C]],Curva_Temp[Temp]))</f>
        <v>#REF!</v>
      </c>
      <c r="S172" s="39" t="e" cm="1">
        <f t="array" ref="S172">INDEX(Curva_Temp[Temp],MATCH(TBL_CalcDarwin[[#This Row],[Darwin Temp.
°C]],Curva_Temp[Temp])+1)</f>
        <v>#REF!</v>
      </c>
      <c r="T172" s="39" t="e" cm="1">
        <f t="array" ref="T172">INDEX(Curva_Temp[Warranted Power Curve for 
1.194Kg/m3 air density '[kW']
SG 5.0-145 (AM+1, 5.2MW) AT 
90M],MATCH(TBL_CalcDarwin[[#This Row],[Darwin Temp.
°C]],Curva_Temp[Temp])+1)</f>
        <v>#REF!</v>
      </c>
      <c r="U1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2" s="39" t="e">
        <f>INDEX(Curva_Temp[Temp],MATCH(TBL_CalcDarwin[[#This Row],[Darwin Temp.
°C]],Curva_Temp[Temp]))</f>
        <v>#REF!</v>
      </c>
      <c r="Z172" s="39" t="e">
        <f>INDEX(Curva_Temp[Warranted Power Curve for 
1.194Kg/m3 air density '[kW']
SG 5.0-145 (AM 0, 5.0MW) AT 
90M],MATCH(TBL_CalcDarwin[[#This Row],[Darwin Temp.
°C]],Curva_Temp[Temp]))</f>
        <v>#REF!</v>
      </c>
      <c r="AA172" s="39" t="e" cm="1">
        <f t="array" ref="AA172">INDEX(Curva_Temp[Temp],MATCH(TBL_CalcDarwin[[#This Row],[Darwin Temp.
°C]],Curva_Temp[Temp])+1)</f>
        <v>#REF!</v>
      </c>
      <c r="AB172" s="39" t="e" cm="1">
        <f t="array" ref="AB172">INDEX(Curva_Temp[Warranted Power Curve for 
1.194Kg/m3 air density '[kW']
SG 5.0-145 (AM 0, 5.0MW) AT 
90M],MATCH(TBL_CalcDarwin[[#This Row],[Darwin Temp.
°C]],Curva_Temp[Temp])+1)</f>
        <v>#REF!</v>
      </c>
      <c r="AC172" s="43" t="e">
        <f>HLOOKUP(TBL_CalcDarwin[[#This Row],[Fecha]],#REF!,2,FALSE)</f>
        <v>#REF!</v>
      </c>
      <c r="AD172" s="43" t="e">
        <f>HLOOKUP(TBL_CalcDarwin[[#This Row],[Fecha]],#REF!,3,FALSE)</f>
        <v>#REF!</v>
      </c>
      <c r="AE172" s="43" t="e">
        <f>HLOOKUP(TBL_CalcDarwin[[#This Row],[Fecha]],#REF!,4,FALSE)</f>
        <v>#REF!</v>
      </c>
      <c r="AF172" s="43" t="e">
        <f>HLOOKUP(TBL_CalcDarwin[[#This Row],[Fecha]],#REF!,5,FALSE)</f>
        <v>#REF!</v>
      </c>
      <c r="AG172" s="43" t="e">
        <f>HLOOKUP(TBL_CalcDarwin[[#This Row],[Fecha]],#REF!,6,FALSE)</f>
        <v>#REF!</v>
      </c>
      <c r="AH172" s="43" t="e">
        <f>HLOOKUP(TBL_CalcDarwin[[#This Row],[Fecha]],#REF!,7,FALSE)</f>
        <v>#REF!</v>
      </c>
      <c r="AI172" s="44" t="e">
        <f>HLOOKUP(TBL_CalcDarwin[[#This Row],[Fecha]],#REF!,8,FALSE)</f>
        <v>#REF!</v>
      </c>
      <c r="AJ172" s="44" t="e">
        <f>HLOOKUP(TBL_CalcDarwin[[#This Row],[Fecha]],#REF!,9,FALSE)</f>
        <v>#REF!</v>
      </c>
      <c r="AK172" s="44" t="e">
        <f>HLOOKUP(TBL_CalcDarwin[[#This Row],[Fecha]],#REF!,10,FALSE)</f>
        <v>#REF!</v>
      </c>
      <c r="AL172" s="44" t="e">
        <f>HLOOKUP(TBL_CalcDarwin[[#This Row],[Fecha]],#REF!,11,FALSE)</f>
        <v>#REF!</v>
      </c>
      <c r="AM172" s="44" t="e">
        <f>HLOOKUP(TBL_CalcDarwin[[#This Row],[Fecha]],#REF!,12,FALSE)</f>
        <v>#REF!</v>
      </c>
      <c r="AN172" s="44" t="e">
        <f>HLOOKUP(TBL_CalcDarwin[[#This Row],[Fecha]],#REF!,13,FALSE)</f>
        <v>#REF!</v>
      </c>
      <c r="AO172" s="35" t="e">
        <f>TBL_CalcDarwin[[#This Row],[Lomitas - Barra A - 5.2 - Cerro]]+TBL_CalcDarwin[[#This Row],[Lomitas - Barra A - 5.2 - Medio]]+TBL_CalcDarwin[[#This Row],[Lomitas - Barra A - 5.2 - Mar]]</f>
        <v>#REF!</v>
      </c>
      <c r="AP1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2" s="35" t="e">
        <f>TBL_CalcDarwin[[#This Row],[Expansión - Barra A - 5.2 - Cerro]]+TBL_CalcDarwin[[#This Row],[Expansión - Barra A - 5.2 - Medio]]+TBL_CalcDarwin[[#This Row],[Expansión - Barra A - 5.2 - Mar]]</f>
        <v>#REF!</v>
      </c>
      <c r="AT172" s="35" t="e">
        <f>TBL_CalcDarwin[[#This Row],[Expansión - Barra B - 5.2 - Cerro]]</f>
        <v>#REF!</v>
      </c>
      <c r="AU1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2" s="29" t="e">
        <f>TBL_CalcDarwin[[#This Row],[Expansión - Barra B - 5.2 - Cerro]]*TBL_CalcDarwin[[#This Row],[AEG 5.2 MW Cerro]]</f>
        <v>#REF!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3">
      <c r="B173" s="51" t="e">
        <f t="shared" si="13"/>
        <v>#REF!</v>
      </c>
      <c r="C173" s="17" t="e">
        <f>C172+TIME(1,0,0)</f>
        <v>#REF!</v>
      </c>
      <c r="D173" s="34" t="e">
        <f>TBL_CalcDarwin[[#This Row],[Darwin PLOM
MW]]+TBL_CalcDarwin[[#This Row],[Darwin PLOME
MW]]</f>
        <v>#REF!</v>
      </c>
      <c r="E173" s="34" t="e">
        <f>TBL_CalcDarwin[[#This Row],[PLOM MW TOTAL BARRA A]]+TBL_CalcDarwin[[#This Row],[PLOM MW TOTAL BARRA B]]</f>
        <v>#REF!</v>
      </c>
      <c r="F173" s="34" t="e">
        <f>TBL_CalcDarwin[[#This Row],[PLOME MW TOTAL BARRA A]]+TBL_CalcDarwin[[#This Row],[PLOME MW TOTAL BARRA B]]</f>
        <v>#REF!</v>
      </c>
      <c r="G173" s="46" t="e">
        <f>#REF!</f>
        <v>#REF!</v>
      </c>
      <c r="H173" s="46" t="e">
        <f>#REF!</f>
        <v>#REF!</v>
      </c>
      <c r="I173" s="47" t="e">
        <f>#REF!</f>
        <v>#REF!</v>
      </c>
      <c r="J173" s="45" t="e">
        <f>CEILING(#REF!*TBL_CalcDarwin[[#This Row],[Darwin Gusts
m/s]],0.5)</f>
        <v>#REF!</v>
      </c>
      <c r="K173" s="45" t="e">
        <f>CEILING(#REF!*TBL_CalcDarwin[[#This Row],[Darwin Gusts
m/s]],0.5)</f>
        <v>#REF!</v>
      </c>
      <c r="L173" s="45" t="e">
        <f>CEILING(TBL_CalcDarwin[[#This Row],[Darwin Gusts
m/s]],0.5)</f>
        <v>#REF!</v>
      </c>
      <c r="M1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3" s="39" t="e">
        <f>INDEX(Curva_Temp[Temp],MATCH(TBL_CalcDarwin[[#This Row],[Darwin Temp.
°C]],Curva_Temp[Temp]))</f>
        <v>#REF!</v>
      </c>
      <c r="R173" s="39" t="e">
        <f>INDEX(Curva_Temp[Warranted Power Curve for 
1.194Kg/m3 air density '[kW']
SG 5.0-145 (AM+1, 5.2MW) AT 
90M],MATCH(TBL_CalcDarwin[[#This Row],[Darwin Temp.
°C]],Curva_Temp[Temp]))</f>
        <v>#REF!</v>
      </c>
      <c r="S173" s="39" t="e" cm="1">
        <f t="array" ref="S173">INDEX(Curva_Temp[Temp],MATCH(TBL_CalcDarwin[[#This Row],[Darwin Temp.
°C]],Curva_Temp[Temp])+1)</f>
        <v>#REF!</v>
      </c>
      <c r="T173" s="39" t="e" cm="1">
        <f t="array" ref="T173">INDEX(Curva_Temp[Warranted Power Curve for 
1.194Kg/m3 air density '[kW']
SG 5.0-145 (AM+1, 5.2MW) AT 
90M],MATCH(TBL_CalcDarwin[[#This Row],[Darwin Temp.
°C]],Curva_Temp[Temp])+1)</f>
        <v>#REF!</v>
      </c>
      <c r="U1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3" s="39" t="e">
        <f>INDEX(Curva_Temp[Temp],MATCH(TBL_CalcDarwin[[#This Row],[Darwin Temp.
°C]],Curva_Temp[Temp]))</f>
        <v>#REF!</v>
      </c>
      <c r="Z173" s="39" t="e">
        <f>INDEX(Curva_Temp[Warranted Power Curve for 
1.194Kg/m3 air density '[kW']
SG 5.0-145 (AM 0, 5.0MW) AT 
90M],MATCH(TBL_CalcDarwin[[#This Row],[Darwin Temp.
°C]],Curva_Temp[Temp]))</f>
        <v>#REF!</v>
      </c>
      <c r="AA173" s="39" t="e" cm="1">
        <f t="array" ref="AA173">INDEX(Curva_Temp[Temp],MATCH(TBL_CalcDarwin[[#This Row],[Darwin Temp.
°C]],Curva_Temp[Temp])+1)</f>
        <v>#REF!</v>
      </c>
      <c r="AB173" s="39" t="e" cm="1">
        <f t="array" ref="AB173">INDEX(Curva_Temp[Warranted Power Curve for 
1.194Kg/m3 air density '[kW']
SG 5.0-145 (AM 0, 5.0MW) AT 
90M],MATCH(TBL_CalcDarwin[[#This Row],[Darwin Temp.
°C]],Curva_Temp[Temp])+1)</f>
        <v>#REF!</v>
      </c>
      <c r="AC173" s="43" t="e">
        <f>HLOOKUP(TBL_CalcDarwin[[#This Row],[Fecha]],#REF!,2,FALSE)</f>
        <v>#REF!</v>
      </c>
      <c r="AD173" s="43" t="e">
        <f>HLOOKUP(TBL_CalcDarwin[[#This Row],[Fecha]],#REF!,3,FALSE)</f>
        <v>#REF!</v>
      </c>
      <c r="AE173" s="43" t="e">
        <f>HLOOKUP(TBL_CalcDarwin[[#This Row],[Fecha]],#REF!,4,FALSE)</f>
        <v>#REF!</v>
      </c>
      <c r="AF173" s="43" t="e">
        <f>HLOOKUP(TBL_CalcDarwin[[#This Row],[Fecha]],#REF!,5,FALSE)</f>
        <v>#REF!</v>
      </c>
      <c r="AG173" s="43" t="e">
        <f>HLOOKUP(TBL_CalcDarwin[[#This Row],[Fecha]],#REF!,6,FALSE)</f>
        <v>#REF!</v>
      </c>
      <c r="AH173" s="43" t="e">
        <f>HLOOKUP(TBL_CalcDarwin[[#This Row],[Fecha]],#REF!,7,FALSE)</f>
        <v>#REF!</v>
      </c>
      <c r="AI173" s="44" t="e">
        <f>HLOOKUP(TBL_CalcDarwin[[#This Row],[Fecha]],#REF!,8,FALSE)</f>
        <v>#REF!</v>
      </c>
      <c r="AJ173" s="44" t="e">
        <f>HLOOKUP(TBL_CalcDarwin[[#This Row],[Fecha]],#REF!,9,FALSE)</f>
        <v>#REF!</v>
      </c>
      <c r="AK173" s="44" t="e">
        <f>HLOOKUP(TBL_CalcDarwin[[#This Row],[Fecha]],#REF!,10,FALSE)</f>
        <v>#REF!</v>
      </c>
      <c r="AL173" s="44" t="e">
        <f>HLOOKUP(TBL_CalcDarwin[[#This Row],[Fecha]],#REF!,11,FALSE)</f>
        <v>#REF!</v>
      </c>
      <c r="AM173" s="44" t="e">
        <f>HLOOKUP(TBL_CalcDarwin[[#This Row],[Fecha]],#REF!,12,FALSE)</f>
        <v>#REF!</v>
      </c>
      <c r="AN173" s="44" t="e">
        <f>HLOOKUP(TBL_CalcDarwin[[#This Row],[Fecha]],#REF!,13,FALSE)</f>
        <v>#REF!</v>
      </c>
      <c r="AO173" s="35" t="e">
        <f>TBL_CalcDarwin[[#This Row],[Lomitas - Barra A - 5.2 - Cerro]]+TBL_CalcDarwin[[#This Row],[Lomitas - Barra A - 5.2 - Medio]]+TBL_CalcDarwin[[#This Row],[Lomitas - Barra A - 5.2 - Mar]]</f>
        <v>#REF!</v>
      </c>
      <c r="AP1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3" s="35" t="e">
        <f>TBL_CalcDarwin[[#This Row],[Expansión - Barra A - 5.2 - Cerro]]+TBL_CalcDarwin[[#This Row],[Expansión - Barra A - 5.2 - Medio]]+TBL_CalcDarwin[[#This Row],[Expansión - Barra A - 5.2 - Mar]]</f>
        <v>#REF!</v>
      </c>
      <c r="AT173" s="35" t="e">
        <f>TBL_CalcDarwin[[#This Row],[Expansión - Barra B - 5.2 - Cerro]]</f>
        <v>#REF!</v>
      </c>
      <c r="AU1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3" s="29" t="e">
        <f>TBL_CalcDarwin[[#This Row],[Expansión - Barra B - 5.2 - Cerro]]*TBL_CalcDarwin[[#This Row],[AEG 5.2 MW Cerro]]</f>
        <v>#REF!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3">
      <c r="B174" s="51" t="e">
        <f t="shared" si="13"/>
        <v>#REF!</v>
      </c>
      <c r="C174" s="17" t="e">
        <f t="shared" ref="C174:C190" si="17">C173+TIME(1,0,0)</f>
        <v>#REF!</v>
      </c>
      <c r="D174" s="34" t="e">
        <f>TBL_CalcDarwin[[#This Row],[Darwin PLOM
MW]]+TBL_CalcDarwin[[#This Row],[Darwin PLOME
MW]]</f>
        <v>#REF!</v>
      </c>
      <c r="E174" s="34" t="e">
        <f>TBL_CalcDarwin[[#This Row],[PLOM MW TOTAL BARRA A]]+TBL_CalcDarwin[[#This Row],[PLOM MW TOTAL BARRA B]]</f>
        <v>#REF!</v>
      </c>
      <c r="F174" s="34" t="e">
        <f>TBL_CalcDarwin[[#This Row],[PLOME MW TOTAL BARRA A]]+TBL_CalcDarwin[[#This Row],[PLOME MW TOTAL BARRA B]]</f>
        <v>#REF!</v>
      </c>
      <c r="G174" s="46" t="e">
        <f>#REF!</f>
        <v>#REF!</v>
      </c>
      <c r="H174" s="46" t="e">
        <f>#REF!</f>
        <v>#REF!</v>
      </c>
      <c r="I174" s="47" t="e">
        <f>#REF!</f>
        <v>#REF!</v>
      </c>
      <c r="J174" s="45" t="e">
        <f>CEILING(#REF!*TBL_CalcDarwin[[#This Row],[Darwin Gusts
m/s]],0.5)</f>
        <v>#REF!</v>
      </c>
      <c r="K174" s="45" t="e">
        <f>CEILING(#REF!*TBL_CalcDarwin[[#This Row],[Darwin Gusts
m/s]],0.5)</f>
        <v>#REF!</v>
      </c>
      <c r="L174" s="45" t="e">
        <f>CEILING(TBL_CalcDarwin[[#This Row],[Darwin Gusts
m/s]],0.5)</f>
        <v>#REF!</v>
      </c>
      <c r="M1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4" s="39" t="e">
        <f>INDEX(Curva_Temp[Temp],MATCH(TBL_CalcDarwin[[#This Row],[Darwin Temp.
°C]],Curva_Temp[Temp]))</f>
        <v>#REF!</v>
      </c>
      <c r="R174" s="39" t="e">
        <f>INDEX(Curva_Temp[Warranted Power Curve for 
1.194Kg/m3 air density '[kW']
SG 5.0-145 (AM+1, 5.2MW) AT 
90M],MATCH(TBL_CalcDarwin[[#This Row],[Darwin Temp.
°C]],Curva_Temp[Temp]))</f>
        <v>#REF!</v>
      </c>
      <c r="S174" s="39" t="e" cm="1">
        <f t="array" ref="S174">INDEX(Curva_Temp[Temp],MATCH(TBL_CalcDarwin[[#This Row],[Darwin Temp.
°C]],Curva_Temp[Temp])+1)</f>
        <v>#REF!</v>
      </c>
      <c r="T174" s="39" t="e" cm="1">
        <f t="array" ref="T174">INDEX(Curva_Temp[Warranted Power Curve for 
1.194Kg/m3 air density '[kW']
SG 5.0-145 (AM+1, 5.2MW) AT 
90M],MATCH(TBL_CalcDarwin[[#This Row],[Darwin Temp.
°C]],Curva_Temp[Temp])+1)</f>
        <v>#REF!</v>
      </c>
      <c r="U1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4" s="39" t="e">
        <f>INDEX(Curva_Temp[Temp],MATCH(TBL_CalcDarwin[[#This Row],[Darwin Temp.
°C]],Curva_Temp[Temp]))</f>
        <v>#REF!</v>
      </c>
      <c r="Z174" s="39" t="e">
        <f>INDEX(Curva_Temp[Warranted Power Curve for 
1.194Kg/m3 air density '[kW']
SG 5.0-145 (AM 0, 5.0MW) AT 
90M],MATCH(TBL_CalcDarwin[[#This Row],[Darwin Temp.
°C]],Curva_Temp[Temp]))</f>
        <v>#REF!</v>
      </c>
      <c r="AA174" s="39" t="e" cm="1">
        <f t="array" ref="AA174">INDEX(Curva_Temp[Temp],MATCH(TBL_CalcDarwin[[#This Row],[Darwin Temp.
°C]],Curva_Temp[Temp])+1)</f>
        <v>#REF!</v>
      </c>
      <c r="AB174" s="39" t="e" cm="1">
        <f t="array" ref="AB174">INDEX(Curva_Temp[Warranted Power Curve for 
1.194Kg/m3 air density '[kW']
SG 5.0-145 (AM 0, 5.0MW) AT 
90M],MATCH(TBL_CalcDarwin[[#This Row],[Darwin Temp.
°C]],Curva_Temp[Temp])+1)</f>
        <v>#REF!</v>
      </c>
      <c r="AC174" s="43" t="e">
        <f>HLOOKUP(TBL_CalcDarwin[[#This Row],[Fecha]],#REF!,2,FALSE)</f>
        <v>#REF!</v>
      </c>
      <c r="AD174" s="43" t="e">
        <f>HLOOKUP(TBL_CalcDarwin[[#This Row],[Fecha]],#REF!,3,FALSE)</f>
        <v>#REF!</v>
      </c>
      <c r="AE174" s="43" t="e">
        <f>HLOOKUP(TBL_CalcDarwin[[#This Row],[Fecha]],#REF!,4,FALSE)</f>
        <v>#REF!</v>
      </c>
      <c r="AF174" s="43" t="e">
        <f>HLOOKUP(TBL_CalcDarwin[[#This Row],[Fecha]],#REF!,5,FALSE)</f>
        <v>#REF!</v>
      </c>
      <c r="AG174" s="43" t="e">
        <f>HLOOKUP(TBL_CalcDarwin[[#This Row],[Fecha]],#REF!,6,FALSE)</f>
        <v>#REF!</v>
      </c>
      <c r="AH174" s="43" t="e">
        <f>HLOOKUP(TBL_CalcDarwin[[#This Row],[Fecha]],#REF!,7,FALSE)</f>
        <v>#REF!</v>
      </c>
      <c r="AI174" s="44" t="e">
        <f>HLOOKUP(TBL_CalcDarwin[[#This Row],[Fecha]],#REF!,8,FALSE)</f>
        <v>#REF!</v>
      </c>
      <c r="AJ174" s="44" t="e">
        <f>HLOOKUP(TBL_CalcDarwin[[#This Row],[Fecha]],#REF!,9,FALSE)</f>
        <v>#REF!</v>
      </c>
      <c r="AK174" s="44" t="e">
        <f>HLOOKUP(TBL_CalcDarwin[[#This Row],[Fecha]],#REF!,10,FALSE)</f>
        <v>#REF!</v>
      </c>
      <c r="AL174" s="44" t="e">
        <f>HLOOKUP(TBL_CalcDarwin[[#This Row],[Fecha]],#REF!,11,FALSE)</f>
        <v>#REF!</v>
      </c>
      <c r="AM174" s="44" t="e">
        <f>HLOOKUP(TBL_CalcDarwin[[#This Row],[Fecha]],#REF!,12,FALSE)</f>
        <v>#REF!</v>
      </c>
      <c r="AN174" s="44" t="e">
        <f>HLOOKUP(TBL_CalcDarwin[[#This Row],[Fecha]],#REF!,13,FALSE)</f>
        <v>#REF!</v>
      </c>
      <c r="AO174" s="35" t="e">
        <f>TBL_CalcDarwin[[#This Row],[Lomitas - Barra A - 5.2 - Cerro]]+TBL_CalcDarwin[[#This Row],[Lomitas - Barra A - 5.2 - Medio]]+TBL_CalcDarwin[[#This Row],[Lomitas - Barra A - 5.2 - Mar]]</f>
        <v>#REF!</v>
      </c>
      <c r="AP1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4" s="35" t="e">
        <f>TBL_CalcDarwin[[#This Row],[Expansión - Barra A - 5.2 - Cerro]]+TBL_CalcDarwin[[#This Row],[Expansión - Barra A - 5.2 - Medio]]+TBL_CalcDarwin[[#This Row],[Expansión - Barra A - 5.2 - Mar]]</f>
        <v>#REF!</v>
      </c>
      <c r="AT174" s="35" t="e">
        <f>TBL_CalcDarwin[[#This Row],[Expansión - Barra B - 5.2 - Cerro]]</f>
        <v>#REF!</v>
      </c>
      <c r="AU1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4" s="29" t="e">
        <f>TBL_CalcDarwin[[#This Row],[Expansión - Barra B - 5.2 - Cerro]]*TBL_CalcDarwin[[#This Row],[AEG 5.2 MW Cerro]]</f>
        <v>#REF!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3">
      <c r="B175" s="51" t="e">
        <f t="shared" si="13"/>
        <v>#REF!</v>
      </c>
      <c r="C175" s="17" t="e">
        <f t="shared" si="17"/>
        <v>#REF!</v>
      </c>
      <c r="D175" s="34" t="e">
        <f>TBL_CalcDarwin[[#This Row],[Darwin PLOM
MW]]+TBL_CalcDarwin[[#This Row],[Darwin PLOME
MW]]</f>
        <v>#REF!</v>
      </c>
      <c r="E175" s="34" t="e">
        <f>TBL_CalcDarwin[[#This Row],[PLOM MW TOTAL BARRA A]]+TBL_CalcDarwin[[#This Row],[PLOM MW TOTAL BARRA B]]</f>
        <v>#REF!</v>
      </c>
      <c r="F175" s="34" t="e">
        <f>TBL_CalcDarwin[[#This Row],[PLOME MW TOTAL BARRA A]]+TBL_CalcDarwin[[#This Row],[PLOME MW TOTAL BARRA B]]</f>
        <v>#REF!</v>
      </c>
      <c r="G175" s="46" t="e">
        <f>#REF!</f>
        <v>#REF!</v>
      </c>
      <c r="H175" s="46" t="e">
        <f>#REF!</f>
        <v>#REF!</v>
      </c>
      <c r="I175" s="47" t="e">
        <f>#REF!</f>
        <v>#REF!</v>
      </c>
      <c r="J175" s="45" t="e">
        <f>CEILING(#REF!*TBL_CalcDarwin[[#This Row],[Darwin Gusts
m/s]],0.5)</f>
        <v>#REF!</v>
      </c>
      <c r="K175" s="45" t="e">
        <f>CEILING(#REF!*TBL_CalcDarwin[[#This Row],[Darwin Gusts
m/s]],0.5)</f>
        <v>#REF!</v>
      </c>
      <c r="L175" s="45" t="e">
        <f>CEILING(TBL_CalcDarwin[[#This Row],[Darwin Gusts
m/s]],0.5)</f>
        <v>#REF!</v>
      </c>
      <c r="M1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5" s="39" t="e">
        <f>INDEX(Curva_Temp[Temp],MATCH(TBL_CalcDarwin[[#This Row],[Darwin Temp.
°C]],Curva_Temp[Temp]))</f>
        <v>#REF!</v>
      </c>
      <c r="R175" s="39" t="e">
        <f>INDEX(Curva_Temp[Warranted Power Curve for 
1.194Kg/m3 air density '[kW']
SG 5.0-145 (AM+1, 5.2MW) AT 
90M],MATCH(TBL_CalcDarwin[[#This Row],[Darwin Temp.
°C]],Curva_Temp[Temp]))</f>
        <v>#REF!</v>
      </c>
      <c r="S175" s="39" t="e" cm="1">
        <f t="array" ref="S175">INDEX(Curva_Temp[Temp],MATCH(TBL_CalcDarwin[[#This Row],[Darwin Temp.
°C]],Curva_Temp[Temp])+1)</f>
        <v>#REF!</v>
      </c>
      <c r="T175" s="39" t="e" cm="1">
        <f t="array" ref="T175">INDEX(Curva_Temp[Warranted Power Curve for 
1.194Kg/m3 air density '[kW']
SG 5.0-145 (AM+1, 5.2MW) AT 
90M],MATCH(TBL_CalcDarwin[[#This Row],[Darwin Temp.
°C]],Curva_Temp[Temp])+1)</f>
        <v>#REF!</v>
      </c>
      <c r="U1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5" s="39" t="e">
        <f>INDEX(Curva_Temp[Temp],MATCH(TBL_CalcDarwin[[#This Row],[Darwin Temp.
°C]],Curva_Temp[Temp]))</f>
        <v>#REF!</v>
      </c>
      <c r="Z175" s="39" t="e">
        <f>INDEX(Curva_Temp[Warranted Power Curve for 
1.194Kg/m3 air density '[kW']
SG 5.0-145 (AM 0, 5.0MW) AT 
90M],MATCH(TBL_CalcDarwin[[#This Row],[Darwin Temp.
°C]],Curva_Temp[Temp]))</f>
        <v>#REF!</v>
      </c>
      <c r="AA175" s="39" t="e" cm="1">
        <f t="array" ref="AA175">INDEX(Curva_Temp[Temp],MATCH(TBL_CalcDarwin[[#This Row],[Darwin Temp.
°C]],Curva_Temp[Temp])+1)</f>
        <v>#REF!</v>
      </c>
      <c r="AB175" s="39" t="e" cm="1">
        <f t="array" ref="AB175">INDEX(Curva_Temp[Warranted Power Curve for 
1.194Kg/m3 air density '[kW']
SG 5.0-145 (AM 0, 5.0MW) AT 
90M],MATCH(TBL_CalcDarwin[[#This Row],[Darwin Temp.
°C]],Curva_Temp[Temp])+1)</f>
        <v>#REF!</v>
      </c>
      <c r="AC175" s="43" t="e">
        <f>HLOOKUP(TBL_CalcDarwin[[#This Row],[Fecha]],#REF!,2,FALSE)</f>
        <v>#REF!</v>
      </c>
      <c r="AD175" s="43" t="e">
        <f>HLOOKUP(TBL_CalcDarwin[[#This Row],[Fecha]],#REF!,3,FALSE)</f>
        <v>#REF!</v>
      </c>
      <c r="AE175" s="43" t="e">
        <f>HLOOKUP(TBL_CalcDarwin[[#This Row],[Fecha]],#REF!,4,FALSE)</f>
        <v>#REF!</v>
      </c>
      <c r="AF175" s="43" t="e">
        <f>HLOOKUP(TBL_CalcDarwin[[#This Row],[Fecha]],#REF!,5,FALSE)</f>
        <v>#REF!</v>
      </c>
      <c r="AG175" s="43" t="e">
        <f>HLOOKUP(TBL_CalcDarwin[[#This Row],[Fecha]],#REF!,6,FALSE)</f>
        <v>#REF!</v>
      </c>
      <c r="AH175" s="43" t="e">
        <f>HLOOKUP(TBL_CalcDarwin[[#This Row],[Fecha]],#REF!,7,FALSE)</f>
        <v>#REF!</v>
      </c>
      <c r="AI175" s="44" t="e">
        <f>HLOOKUP(TBL_CalcDarwin[[#This Row],[Fecha]],#REF!,8,FALSE)</f>
        <v>#REF!</v>
      </c>
      <c r="AJ175" s="44" t="e">
        <f>HLOOKUP(TBL_CalcDarwin[[#This Row],[Fecha]],#REF!,9,FALSE)</f>
        <v>#REF!</v>
      </c>
      <c r="AK175" s="44" t="e">
        <f>HLOOKUP(TBL_CalcDarwin[[#This Row],[Fecha]],#REF!,10,FALSE)</f>
        <v>#REF!</v>
      </c>
      <c r="AL175" s="44" t="e">
        <f>HLOOKUP(TBL_CalcDarwin[[#This Row],[Fecha]],#REF!,11,FALSE)</f>
        <v>#REF!</v>
      </c>
      <c r="AM175" s="44" t="e">
        <f>HLOOKUP(TBL_CalcDarwin[[#This Row],[Fecha]],#REF!,12,FALSE)</f>
        <v>#REF!</v>
      </c>
      <c r="AN175" s="44" t="e">
        <f>HLOOKUP(TBL_CalcDarwin[[#This Row],[Fecha]],#REF!,13,FALSE)</f>
        <v>#REF!</v>
      </c>
      <c r="AO175" s="35" t="e">
        <f>TBL_CalcDarwin[[#This Row],[Lomitas - Barra A - 5.2 - Cerro]]+TBL_CalcDarwin[[#This Row],[Lomitas - Barra A - 5.2 - Medio]]+TBL_CalcDarwin[[#This Row],[Lomitas - Barra A - 5.2 - Mar]]</f>
        <v>#REF!</v>
      </c>
      <c r="AP1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5" s="35" t="e">
        <f>TBL_CalcDarwin[[#This Row],[Expansión - Barra A - 5.2 - Cerro]]+TBL_CalcDarwin[[#This Row],[Expansión - Barra A - 5.2 - Medio]]+TBL_CalcDarwin[[#This Row],[Expansión - Barra A - 5.2 - Mar]]</f>
        <v>#REF!</v>
      </c>
      <c r="AT175" s="35" t="e">
        <f>TBL_CalcDarwin[[#This Row],[Expansión - Barra B - 5.2 - Cerro]]</f>
        <v>#REF!</v>
      </c>
      <c r="AU1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5" s="29" t="e">
        <f>TBL_CalcDarwin[[#This Row],[Expansión - Barra B - 5.2 - Cerro]]*TBL_CalcDarwin[[#This Row],[AEG 5.2 MW Cerro]]</f>
        <v>#REF!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3">
      <c r="B176" s="51" t="e">
        <f t="shared" si="13"/>
        <v>#REF!</v>
      </c>
      <c r="C176" s="17" t="e">
        <f t="shared" si="17"/>
        <v>#REF!</v>
      </c>
      <c r="D176" s="34" t="e">
        <f>TBL_CalcDarwin[[#This Row],[Darwin PLOM
MW]]+TBL_CalcDarwin[[#This Row],[Darwin PLOME
MW]]</f>
        <v>#REF!</v>
      </c>
      <c r="E176" s="34" t="e">
        <f>TBL_CalcDarwin[[#This Row],[PLOM MW TOTAL BARRA A]]+TBL_CalcDarwin[[#This Row],[PLOM MW TOTAL BARRA B]]</f>
        <v>#REF!</v>
      </c>
      <c r="F176" s="34" t="e">
        <f>TBL_CalcDarwin[[#This Row],[PLOME MW TOTAL BARRA A]]+TBL_CalcDarwin[[#This Row],[PLOME MW TOTAL BARRA B]]</f>
        <v>#REF!</v>
      </c>
      <c r="G176" s="46" t="e">
        <f>#REF!</f>
        <v>#REF!</v>
      </c>
      <c r="H176" s="46" t="e">
        <f>#REF!</f>
        <v>#REF!</v>
      </c>
      <c r="I176" s="47" t="e">
        <f>#REF!</f>
        <v>#REF!</v>
      </c>
      <c r="J176" s="45" t="e">
        <f>CEILING(#REF!*TBL_CalcDarwin[[#This Row],[Darwin Gusts
m/s]],0.5)</f>
        <v>#REF!</v>
      </c>
      <c r="K176" s="45" t="e">
        <f>CEILING(#REF!*TBL_CalcDarwin[[#This Row],[Darwin Gusts
m/s]],0.5)</f>
        <v>#REF!</v>
      </c>
      <c r="L176" s="45" t="e">
        <f>CEILING(TBL_CalcDarwin[[#This Row],[Darwin Gusts
m/s]],0.5)</f>
        <v>#REF!</v>
      </c>
      <c r="M1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6" s="39" t="e">
        <f>INDEX(Curva_Temp[Temp],MATCH(TBL_CalcDarwin[[#This Row],[Darwin Temp.
°C]],Curva_Temp[Temp]))</f>
        <v>#REF!</v>
      </c>
      <c r="R176" s="39" t="e">
        <f>INDEX(Curva_Temp[Warranted Power Curve for 
1.194Kg/m3 air density '[kW']
SG 5.0-145 (AM+1, 5.2MW) AT 
90M],MATCH(TBL_CalcDarwin[[#This Row],[Darwin Temp.
°C]],Curva_Temp[Temp]))</f>
        <v>#REF!</v>
      </c>
      <c r="S176" s="39" t="e" cm="1">
        <f t="array" ref="S176">INDEX(Curva_Temp[Temp],MATCH(TBL_CalcDarwin[[#This Row],[Darwin Temp.
°C]],Curva_Temp[Temp])+1)</f>
        <v>#REF!</v>
      </c>
      <c r="T176" s="39" t="e" cm="1">
        <f t="array" ref="T176">INDEX(Curva_Temp[Warranted Power Curve for 
1.194Kg/m3 air density '[kW']
SG 5.0-145 (AM+1, 5.2MW) AT 
90M],MATCH(TBL_CalcDarwin[[#This Row],[Darwin Temp.
°C]],Curva_Temp[Temp])+1)</f>
        <v>#REF!</v>
      </c>
      <c r="U1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6" s="39" t="e">
        <f>INDEX(Curva_Temp[Temp],MATCH(TBL_CalcDarwin[[#This Row],[Darwin Temp.
°C]],Curva_Temp[Temp]))</f>
        <v>#REF!</v>
      </c>
      <c r="Z176" s="39" t="e">
        <f>INDEX(Curva_Temp[Warranted Power Curve for 
1.194Kg/m3 air density '[kW']
SG 5.0-145 (AM 0, 5.0MW) AT 
90M],MATCH(TBL_CalcDarwin[[#This Row],[Darwin Temp.
°C]],Curva_Temp[Temp]))</f>
        <v>#REF!</v>
      </c>
      <c r="AA176" s="39" t="e" cm="1">
        <f t="array" ref="AA176">INDEX(Curva_Temp[Temp],MATCH(TBL_CalcDarwin[[#This Row],[Darwin Temp.
°C]],Curva_Temp[Temp])+1)</f>
        <v>#REF!</v>
      </c>
      <c r="AB176" s="39" t="e" cm="1">
        <f t="array" ref="AB176">INDEX(Curva_Temp[Warranted Power Curve for 
1.194Kg/m3 air density '[kW']
SG 5.0-145 (AM 0, 5.0MW) AT 
90M],MATCH(TBL_CalcDarwin[[#This Row],[Darwin Temp.
°C]],Curva_Temp[Temp])+1)</f>
        <v>#REF!</v>
      </c>
      <c r="AC176" s="43" t="e">
        <f>HLOOKUP(TBL_CalcDarwin[[#This Row],[Fecha]],#REF!,2,FALSE)</f>
        <v>#REF!</v>
      </c>
      <c r="AD176" s="43" t="e">
        <f>HLOOKUP(TBL_CalcDarwin[[#This Row],[Fecha]],#REF!,3,FALSE)</f>
        <v>#REF!</v>
      </c>
      <c r="AE176" s="43" t="e">
        <f>HLOOKUP(TBL_CalcDarwin[[#This Row],[Fecha]],#REF!,4,FALSE)</f>
        <v>#REF!</v>
      </c>
      <c r="AF176" s="43" t="e">
        <f>HLOOKUP(TBL_CalcDarwin[[#This Row],[Fecha]],#REF!,5,FALSE)</f>
        <v>#REF!</v>
      </c>
      <c r="AG176" s="43" t="e">
        <f>HLOOKUP(TBL_CalcDarwin[[#This Row],[Fecha]],#REF!,6,FALSE)</f>
        <v>#REF!</v>
      </c>
      <c r="AH176" s="43" t="e">
        <f>HLOOKUP(TBL_CalcDarwin[[#This Row],[Fecha]],#REF!,7,FALSE)</f>
        <v>#REF!</v>
      </c>
      <c r="AI176" s="44" t="e">
        <f>HLOOKUP(TBL_CalcDarwin[[#This Row],[Fecha]],#REF!,8,FALSE)</f>
        <v>#REF!</v>
      </c>
      <c r="AJ176" s="44" t="e">
        <f>HLOOKUP(TBL_CalcDarwin[[#This Row],[Fecha]],#REF!,9,FALSE)</f>
        <v>#REF!</v>
      </c>
      <c r="AK176" s="44" t="e">
        <f>HLOOKUP(TBL_CalcDarwin[[#This Row],[Fecha]],#REF!,10,FALSE)</f>
        <v>#REF!</v>
      </c>
      <c r="AL176" s="44" t="e">
        <f>HLOOKUP(TBL_CalcDarwin[[#This Row],[Fecha]],#REF!,11,FALSE)</f>
        <v>#REF!</v>
      </c>
      <c r="AM176" s="44" t="e">
        <f>HLOOKUP(TBL_CalcDarwin[[#This Row],[Fecha]],#REF!,12,FALSE)</f>
        <v>#REF!</v>
      </c>
      <c r="AN176" s="44" t="e">
        <f>HLOOKUP(TBL_CalcDarwin[[#This Row],[Fecha]],#REF!,13,FALSE)</f>
        <v>#REF!</v>
      </c>
      <c r="AO176" s="35" t="e">
        <f>TBL_CalcDarwin[[#This Row],[Lomitas - Barra A - 5.2 - Cerro]]+TBL_CalcDarwin[[#This Row],[Lomitas - Barra A - 5.2 - Medio]]+TBL_CalcDarwin[[#This Row],[Lomitas - Barra A - 5.2 - Mar]]</f>
        <v>#REF!</v>
      </c>
      <c r="AP1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6" s="35" t="e">
        <f>TBL_CalcDarwin[[#This Row],[Expansión - Barra A - 5.2 - Cerro]]+TBL_CalcDarwin[[#This Row],[Expansión - Barra A - 5.2 - Medio]]+TBL_CalcDarwin[[#This Row],[Expansión - Barra A - 5.2 - Mar]]</f>
        <v>#REF!</v>
      </c>
      <c r="AT176" s="35" t="e">
        <f>TBL_CalcDarwin[[#This Row],[Expansión - Barra B - 5.2 - Cerro]]</f>
        <v>#REF!</v>
      </c>
      <c r="AU1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6" s="29" t="e">
        <f>TBL_CalcDarwin[[#This Row],[Expansión - Barra B - 5.2 - Cerro]]*TBL_CalcDarwin[[#This Row],[AEG 5.2 MW Cerro]]</f>
        <v>#REF!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3">
      <c r="B177" s="51" t="e">
        <f t="shared" si="13"/>
        <v>#REF!</v>
      </c>
      <c r="C177" s="17" t="e">
        <f t="shared" si="17"/>
        <v>#REF!</v>
      </c>
      <c r="D177" s="34" t="e">
        <f>TBL_CalcDarwin[[#This Row],[Darwin PLOM
MW]]+TBL_CalcDarwin[[#This Row],[Darwin PLOME
MW]]</f>
        <v>#REF!</v>
      </c>
      <c r="E177" s="34" t="e">
        <f>TBL_CalcDarwin[[#This Row],[PLOM MW TOTAL BARRA A]]+TBL_CalcDarwin[[#This Row],[PLOM MW TOTAL BARRA B]]</f>
        <v>#REF!</v>
      </c>
      <c r="F177" s="34" t="e">
        <f>TBL_CalcDarwin[[#This Row],[PLOME MW TOTAL BARRA A]]+TBL_CalcDarwin[[#This Row],[PLOME MW TOTAL BARRA B]]</f>
        <v>#REF!</v>
      </c>
      <c r="G177" s="46" t="e">
        <f>#REF!</f>
        <v>#REF!</v>
      </c>
      <c r="H177" s="46" t="e">
        <f>#REF!</f>
        <v>#REF!</v>
      </c>
      <c r="I177" s="47" t="e">
        <f>#REF!</f>
        <v>#REF!</v>
      </c>
      <c r="J177" s="45" t="e">
        <f>CEILING(#REF!*TBL_CalcDarwin[[#This Row],[Darwin Gusts
m/s]],0.5)</f>
        <v>#REF!</v>
      </c>
      <c r="K177" s="45" t="e">
        <f>CEILING(#REF!*TBL_CalcDarwin[[#This Row],[Darwin Gusts
m/s]],0.5)</f>
        <v>#REF!</v>
      </c>
      <c r="L177" s="45" t="e">
        <f>CEILING(TBL_CalcDarwin[[#This Row],[Darwin Gusts
m/s]],0.5)</f>
        <v>#REF!</v>
      </c>
      <c r="M1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7" s="39" t="e">
        <f>INDEX(Curva_Temp[Temp],MATCH(TBL_CalcDarwin[[#This Row],[Darwin Temp.
°C]],Curva_Temp[Temp]))</f>
        <v>#REF!</v>
      </c>
      <c r="R177" s="39" t="e">
        <f>INDEX(Curva_Temp[Warranted Power Curve for 
1.194Kg/m3 air density '[kW']
SG 5.0-145 (AM+1, 5.2MW) AT 
90M],MATCH(TBL_CalcDarwin[[#This Row],[Darwin Temp.
°C]],Curva_Temp[Temp]))</f>
        <v>#REF!</v>
      </c>
      <c r="S177" s="39" t="e" cm="1">
        <f t="array" ref="S177">INDEX(Curva_Temp[Temp],MATCH(TBL_CalcDarwin[[#This Row],[Darwin Temp.
°C]],Curva_Temp[Temp])+1)</f>
        <v>#REF!</v>
      </c>
      <c r="T177" s="39" t="e" cm="1">
        <f t="array" ref="T177">INDEX(Curva_Temp[Warranted Power Curve for 
1.194Kg/m3 air density '[kW']
SG 5.0-145 (AM+1, 5.2MW) AT 
90M],MATCH(TBL_CalcDarwin[[#This Row],[Darwin Temp.
°C]],Curva_Temp[Temp])+1)</f>
        <v>#REF!</v>
      </c>
      <c r="U1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7" s="39" t="e">
        <f>INDEX(Curva_Temp[Temp],MATCH(TBL_CalcDarwin[[#This Row],[Darwin Temp.
°C]],Curva_Temp[Temp]))</f>
        <v>#REF!</v>
      </c>
      <c r="Z177" s="39" t="e">
        <f>INDEX(Curva_Temp[Warranted Power Curve for 
1.194Kg/m3 air density '[kW']
SG 5.0-145 (AM 0, 5.0MW) AT 
90M],MATCH(TBL_CalcDarwin[[#This Row],[Darwin Temp.
°C]],Curva_Temp[Temp]))</f>
        <v>#REF!</v>
      </c>
      <c r="AA177" s="39" t="e" cm="1">
        <f t="array" ref="AA177">INDEX(Curva_Temp[Temp],MATCH(TBL_CalcDarwin[[#This Row],[Darwin Temp.
°C]],Curva_Temp[Temp])+1)</f>
        <v>#REF!</v>
      </c>
      <c r="AB177" s="39" t="e" cm="1">
        <f t="array" ref="AB177">INDEX(Curva_Temp[Warranted Power Curve for 
1.194Kg/m3 air density '[kW']
SG 5.0-145 (AM 0, 5.0MW) AT 
90M],MATCH(TBL_CalcDarwin[[#This Row],[Darwin Temp.
°C]],Curva_Temp[Temp])+1)</f>
        <v>#REF!</v>
      </c>
      <c r="AC177" s="43" t="e">
        <f>HLOOKUP(TBL_CalcDarwin[[#This Row],[Fecha]],#REF!,2,FALSE)</f>
        <v>#REF!</v>
      </c>
      <c r="AD177" s="43" t="e">
        <f>HLOOKUP(TBL_CalcDarwin[[#This Row],[Fecha]],#REF!,3,FALSE)</f>
        <v>#REF!</v>
      </c>
      <c r="AE177" s="43" t="e">
        <f>HLOOKUP(TBL_CalcDarwin[[#This Row],[Fecha]],#REF!,4,FALSE)</f>
        <v>#REF!</v>
      </c>
      <c r="AF177" s="43" t="e">
        <f>HLOOKUP(TBL_CalcDarwin[[#This Row],[Fecha]],#REF!,5,FALSE)</f>
        <v>#REF!</v>
      </c>
      <c r="AG177" s="43" t="e">
        <f>HLOOKUP(TBL_CalcDarwin[[#This Row],[Fecha]],#REF!,6,FALSE)</f>
        <v>#REF!</v>
      </c>
      <c r="AH177" s="43" t="e">
        <f>HLOOKUP(TBL_CalcDarwin[[#This Row],[Fecha]],#REF!,7,FALSE)</f>
        <v>#REF!</v>
      </c>
      <c r="AI177" s="44" t="e">
        <f>HLOOKUP(TBL_CalcDarwin[[#This Row],[Fecha]],#REF!,8,FALSE)</f>
        <v>#REF!</v>
      </c>
      <c r="AJ177" s="44" t="e">
        <f>HLOOKUP(TBL_CalcDarwin[[#This Row],[Fecha]],#REF!,9,FALSE)</f>
        <v>#REF!</v>
      </c>
      <c r="AK177" s="44" t="e">
        <f>HLOOKUP(TBL_CalcDarwin[[#This Row],[Fecha]],#REF!,10,FALSE)</f>
        <v>#REF!</v>
      </c>
      <c r="AL177" s="44" t="e">
        <f>HLOOKUP(TBL_CalcDarwin[[#This Row],[Fecha]],#REF!,11,FALSE)</f>
        <v>#REF!</v>
      </c>
      <c r="AM177" s="44" t="e">
        <f>HLOOKUP(TBL_CalcDarwin[[#This Row],[Fecha]],#REF!,12,FALSE)</f>
        <v>#REF!</v>
      </c>
      <c r="AN177" s="44" t="e">
        <f>HLOOKUP(TBL_CalcDarwin[[#This Row],[Fecha]],#REF!,13,FALSE)</f>
        <v>#REF!</v>
      </c>
      <c r="AO177" s="35" t="e">
        <f>TBL_CalcDarwin[[#This Row],[Lomitas - Barra A - 5.2 - Cerro]]+TBL_CalcDarwin[[#This Row],[Lomitas - Barra A - 5.2 - Medio]]+TBL_CalcDarwin[[#This Row],[Lomitas - Barra A - 5.2 - Mar]]</f>
        <v>#REF!</v>
      </c>
      <c r="AP1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7" s="35" t="e">
        <f>TBL_CalcDarwin[[#This Row],[Expansión - Barra A - 5.2 - Cerro]]+TBL_CalcDarwin[[#This Row],[Expansión - Barra A - 5.2 - Medio]]+TBL_CalcDarwin[[#This Row],[Expansión - Barra A - 5.2 - Mar]]</f>
        <v>#REF!</v>
      </c>
      <c r="AT177" s="35" t="e">
        <f>TBL_CalcDarwin[[#This Row],[Expansión - Barra B - 5.2 - Cerro]]</f>
        <v>#REF!</v>
      </c>
      <c r="AU1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7" s="29" t="e">
        <f>TBL_CalcDarwin[[#This Row],[Expansión - Barra B - 5.2 - Cerro]]*TBL_CalcDarwin[[#This Row],[AEG 5.2 MW Cerro]]</f>
        <v>#REF!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3">
      <c r="B178" s="51" t="e">
        <f t="shared" si="13"/>
        <v>#REF!</v>
      </c>
      <c r="C178" s="17" t="e">
        <f t="shared" si="17"/>
        <v>#REF!</v>
      </c>
      <c r="D178" s="34" t="e">
        <f>TBL_CalcDarwin[[#This Row],[Darwin PLOM
MW]]+TBL_CalcDarwin[[#This Row],[Darwin PLOME
MW]]</f>
        <v>#REF!</v>
      </c>
      <c r="E178" s="34" t="e">
        <f>TBL_CalcDarwin[[#This Row],[PLOM MW TOTAL BARRA A]]+TBL_CalcDarwin[[#This Row],[PLOM MW TOTAL BARRA B]]</f>
        <v>#REF!</v>
      </c>
      <c r="F178" s="34" t="e">
        <f>TBL_CalcDarwin[[#This Row],[PLOME MW TOTAL BARRA A]]+TBL_CalcDarwin[[#This Row],[PLOME MW TOTAL BARRA B]]</f>
        <v>#REF!</v>
      </c>
      <c r="G178" s="46" t="e">
        <f>#REF!</f>
        <v>#REF!</v>
      </c>
      <c r="H178" s="46" t="e">
        <f>#REF!</f>
        <v>#REF!</v>
      </c>
      <c r="I178" s="47" t="e">
        <f>#REF!</f>
        <v>#REF!</v>
      </c>
      <c r="J178" s="45" t="e">
        <f>CEILING(#REF!*TBL_CalcDarwin[[#This Row],[Darwin Gusts
m/s]],0.5)</f>
        <v>#REF!</v>
      </c>
      <c r="K178" s="45" t="e">
        <f>CEILING(#REF!*TBL_CalcDarwin[[#This Row],[Darwin Gusts
m/s]],0.5)</f>
        <v>#REF!</v>
      </c>
      <c r="L178" s="45" t="e">
        <f>CEILING(TBL_CalcDarwin[[#This Row],[Darwin Gusts
m/s]],0.5)</f>
        <v>#REF!</v>
      </c>
      <c r="M1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8" s="39" t="e">
        <f>INDEX(Curva_Temp[Temp],MATCH(TBL_CalcDarwin[[#This Row],[Darwin Temp.
°C]],Curva_Temp[Temp]))</f>
        <v>#REF!</v>
      </c>
      <c r="R178" s="39" t="e">
        <f>INDEX(Curva_Temp[Warranted Power Curve for 
1.194Kg/m3 air density '[kW']
SG 5.0-145 (AM+1, 5.2MW) AT 
90M],MATCH(TBL_CalcDarwin[[#This Row],[Darwin Temp.
°C]],Curva_Temp[Temp]))</f>
        <v>#REF!</v>
      </c>
      <c r="S178" s="39" t="e" cm="1">
        <f t="array" ref="S178">INDEX(Curva_Temp[Temp],MATCH(TBL_CalcDarwin[[#This Row],[Darwin Temp.
°C]],Curva_Temp[Temp])+1)</f>
        <v>#REF!</v>
      </c>
      <c r="T178" s="39" t="e" cm="1">
        <f t="array" ref="T178">INDEX(Curva_Temp[Warranted Power Curve for 
1.194Kg/m3 air density '[kW']
SG 5.0-145 (AM+1, 5.2MW) AT 
90M],MATCH(TBL_CalcDarwin[[#This Row],[Darwin Temp.
°C]],Curva_Temp[Temp])+1)</f>
        <v>#REF!</v>
      </c>
      <c r="U1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8" s="39" t="e">
        <f>INDEX(Curva_Temp[Temp],MATCH(TBL_CalcDarwin[[#This Row],[Darwin Temp.
°C]],Curva_Temp[Temp]))</f>
        <v>#REF!</v>
      </c>
      <c r="Z178" s="39" t="e">
        <f>INDEX(Curva_Temp[Warranted Power Curve for 
1.194Kg/m3 air density '[kW']
SG 5.0-145 (AM 0, 5.0MW) AT 
90M],MATCH(TBL_CalcDarwin[[#This Row],[Darwin Temp.
°C]],Curva_Temp[Temp]))</f>
        <v>#REF!</v>
      </c>
      <c r="AA178" s="39" t="e" cm="1">
        <f t="array" ref="AA178">INDEX(Curva_Temp[Temp],MATCH(TBL_CalcDarwin[[#This Row],[Darwin Temp.
°C]],Curva_Temp[Temp])+1)</f>
        <v>#REF!</v>
      </c>
      <c r="AB178" s="39" t="e" cm="1">
        <f t="array" ref="AB178">INDEX(Curva_Temp[Warranted Power Curve for 
1.194Kg/m3 air density '[kW']
SG 5.0-145 (AM 0, 5.0MW) AT 
90M],MATCH(TBL_CalcDarwin[[#This Row],[Darwin Temp.
°C]],Curva_Temp[Temp])+1)</f>
        <v>#REF!</v>
      </c>
      <c r="AC178" s="43" t="e">
        <f>HLOOKUP(TBL_CalcDarwin[[#This Row],[Fecha]],#REF!,2,FALSE)</f>
        <v>#REF!</v>
      </c>
      <c r="AD178" s="43" t="e">
        <f>HLOOKUP(TBL_CalcDarwin[[#This Row],[Fecha]],#REF!,3,FALSE)</f>
        <v>#REF!</v>
      </c>
      <c r="AE178" s="43" t="e">
        <f>HLOOKUP(TBL_CalcDarwin[[#This Row],[Fecha]],#REF!,4,FALSE)</f>
        <v>#REF!</v>
      </c>
      <c r="AF178" s="43" t="e">
        <f>HLOOKUP(TBL_CalcDarwin[[#This Row],[Fecha]],#REF!,5,FALSE)</f>
        <v>#REF!</v>
      </c>
      <c r="AG178" s="43" t="e">
        <f>HLOOKUP(TBL_CalcDarwin[[#This Row],[Fecha]],#REF!,6,FALSE)</f>
        <v>#REF!</v>
      </c>
      <c r="AH178" s="43" t="e">
        <f>HLOOKUP(TBL_CalcDarwin[[#This Row],[Fecha]],#REF!,7,FALSE)</f>
        <v>#REF!</v>
      </c>
      <c r="AI178" s="44" t="e">
        <f>HLOOKUP(TBL_CalcDarwin[[#This Row],[Fecha]],#REF!,8,FALSE)</f>
        <v>#REF!</v>
      </c>
      <c r="AJ178" s="44" t="e">
        <f>HLOOKUP(TBL_CalcDarwin[[#This Row],[Fecha]],#REF!,9,FALSE)</f>
        <v>#REF!</v>
      </c>
      <c r="AK178" s="44" t="e">
        <f>HLOOKUP(TBL_CalcDarwin[[#This Row],[Fecha]],#REF!,10,FALSE)</f>
        <v>#REF!</v>
      </c>
      <c r="AL178" s="44" t="e">
        <f>HLOOKUP(TBL_CalcDarwin[[#This Row],[Fecha]],#REF!,11,FALSE)</f>
        <v>#REF!</v>
      </c>
      <c r="AM178" s="44" t="e">
        <f>HLOOKUP(TBL_CalcDarwin[[#This Row],[Fecha]],#REF!,12,FALSE)</f>
        <v>#REF!</v>
      </c>
      <c r="AN178" s="44" t="e">
        <f>HLOOKUP(TBL_CalcDarwin[[#This Row],[Fecha]],#REF!,13,FALSE)</f>
        <v>#REF!</v>
      </c>
      <c r="AO178" s="35" t="e">
        <f>TBL_CalcDarwin[[#This Row],[Lomitas - Barra A - 5.2 - Cerro]]+TBL_CalcDarwin[[#This Row],[Lomitas - Barra A - 5.2 - Medio]]+TBL_CalcDarwin[[#This Row],[Lomitas - Barra A - 5.2 - Mar]]</f>
        <v>#REF!</v>
      </c>
      <c r="AP1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8" s="35" t="e">
        <f>TBL_CalcDarwin[[#This Row],[Expansión - Barra A - 5.2 - Cerro]]+TBL_CalcDarwin[[#This Row],[Expansión - Barra A - 5.2 - Medio]]+TBL_CalcDarwin[[#This Row],[Expansión - Barra A - 5.2 - Mar]]</f>
        <v>#REF!</v>
      </c>
      <c r="AT178" s="35" t="e">
        <f>TBL_CalcDarwin[[#This Row],[Expansión - Barra B - 5.2 - Cerro]]</f>
        <v>#REF!</v>
      </c>
      <c r="AU1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8" s="29" t="e">
        <f>TBL_CalcDarwin[[#This Row],[Expansión - Barra B - 5.2 - Cerro]]*TBL_CalcDarwin[[#This Row],[AEG 5.2 MW Cerro]]</f>
        <v>#REF!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3">
      <c r="B179" s="51" t="e">
        <f t="shared" si="13"/>
        <v>#REF!</v>
      </c>
      <c r="C179" s="17" t="e">
        <f t="shared" si="17"/>
        <v>#REF!</v>
      </c>
      <c r="D179" s="34" t="e">
        <f>TBL_CalcDarwin[[#This Row],[Darwin PLOM
MW]]+TBL_CalcDarwin[[#This Row],[Darwin PLOME
MW]]</f>
        <v>#REF!</v>
      </c>
      <c r="E179" s="34" t="e">
        <f>TBL_CalcDarwin[[#This Row],[PLOM MW TOTAL BARRA A]]+TBL_CalcDarwin[[#This Row],[PLOM MW TOTAL BARRA B]]</f>
        <v>#REF!</v>
      </c>
      <c r="F179" s="34" t="e">
        <f>TBL_CalcDarwin[[#This Row],[PLOME MW TOTAL BARRA A]]+TBL_CalcDarwin[[#This Row],[PLOME MW TOTAL BARRA B]]</f>
        <v>#REF!</v>
      </c>
      <c r="G179" s="46" t="e">
        <f>#REF!</f>
        <v>#REF!</v>
      </c>
      <c r="H179" s="46" t="e">
        <f>#REF!</f>
        <v>#REF!</v>
      </c>
      <c r="I179" s="47" t="e">
        <f>#REF!</f>
        <v>#REF!</v>
      </c>
      <c r="J179" s="45" t="e">
        <f>CEILING(#REF!*TBL_CalcDarwin[[#This Row],[Darwin Gusts
m/s]],0.5)</f>
        <v>#REF!</v>
      </c>
      <c r="K179" s="45" t="e">
        <f>CEILING(#REF!*TBL_CalcDarwin[[#This Row],[Darwin Gusts
m/s]],0.5)</f>
        <v>#REF!</v>
      </c>
      <c r="L179" s="45" t="e">
        <f>CEILING(TBL_CalcDarwin[[#This Row],[Darwin Gusts
m/s]],0.5)</f>
        <v>#REF!</v>
      </c>
      <c r="M1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9" s="39" t="e">
        <f>INDEX(Curva_Temp[Temp],MATCH(TBL_CalcDarwin[[#This Row],[Darwin Temp.
°C]],Curva_Temp[Temp]))</f>
        <v>#REF!</v>
      </c>
      <c r="R179" s="39" t="e">
        <f>INDEX(Curva_Temp[Warranted Power Curve for 
1.194Kg/m3 air density '[kW']
SG 5.0-145 (AM+1, 5.2MW) AT 
90M],MATCH(TBL_CalcDarwin[[#This Row],[Darwin Temp.
°C]],Curva_Temp[Temp]))</f>
        <v>#REF!</v>
      </c>
      <c r="S179" s="39" t="e" cm="1">
        <f t="array" ref="S179">INDEX(Curva_Temp[Temp],MATCH(TBL_CalcDarwin[[#This Row],[Darwin Temp.
°C]],Curva_Temp[Temp])+1)</f>
        <v>#REF!</v>
      </c>
      <c r="T179" s="39" t="e" cm="1">
        <f t="array" ref="T179">INDEX(Curva_Temp[Warranted Power Curve for 
1.194Kg/m3 air density '[kW']
SG 5.0-145 (AM+1, 5.2MW) AT 
90M],MATCH(TBL_CalcDarwin[[#This Row],[Darwin Temp.
°C]],Curva_Temp[Temp])+1)</f>
        <v>#REF!</v>
      </c>
      <c r="U1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9" s="39" t="e">
        <f>INDEX(Curva_Temp[Temp],MATCH(TBL_CalcDarwin[[#This Row],[Darwin Temp.
°C]],Curva_Temp[Temp]))</f>
        <v>#REF!</v>
      </c>
      <c r="Z179" s="39" t="e">
        <f>INDEX(Curva_Temp[Warranted Power Curve for 
1.194Kg/m3 air density '[kW']
SG 5.0-145 (AM 0, 5.0MW) AT 
90M],MATCH(TBL_CalcDarwin[[#This Row],[Darwin Temp.
°C]],Curva_Temp[Temp]))</f>
        <v>#REF!</v>
      </c>
      <c r="AA179" s="39" t="e" cm="1">
        <f t="array" ref="AA179">INDEX(Curva_Temp[Temp],MATCH(TBL_CalcDarwin[[#This Row],[Darwin Temp.
°C]],Curva_Temp[Temp])+1)</f>
        <v>#REF!</v>
      </c>
      <c r="AB179" s="39" t="e" cm="1">
        <f t="array" ref="AB179">INDEX(Curva_Temp[Warranted Power Curve for 
1.194Kg/m3 air density '[kW']
SG 5.0-145 (AM 0, 5.0MW) AT 
90M],MATCH(TBL_CalcDarwin[[#This Row],[Darwin Temp.
°C]],Curva_Temp[Temp])+1)</f>
        <v>#REF!</v>
      </c>
      <c r="AC179" s="43" t="e">
        <f>HLOOKUP(TBL_CalcDarwin[[#This Row],[Fecha]],#REF!,2,FALSE)</f>
        <v>#REF!</v>
      </c>
      <c r="AD179" s="43" t="e">
        <f>HLOOKUP(TBL_CalcDarwin[[#This Row],[Fecha]],#REF!,3,FALSE)</f>
        <v>#REF!</v>
      </c>
      <c r="AE179" s="43" t="e">
        <f>HLOOKUP(TBL_CalcDarwin[[#This Row],[Fecha]],#REF!,4,FALSE)</f>
        <v>#REF!</v>
      </c>
      <c r="AF179" s="43" t="e">
        <f>HLOOKUP(TBL_CalcDarwin[[#This Row],[Fecha]],#REF!,5,FALSE)</f>
        <v>#REF!</v>
      </c>
      <c r="AG179" s="43" t="e">
        <f>HLOOKUP(TBL_CalcDarwin[[#This Row],[Fecha]],#REF!,6,FALSE)</f>
        <v>#REF!</v>
      </c>
      <c r="AH179" s="43" t="e">
        <f>HLOOKUP(TBL_CalcDarwin[[#This Row],[Fecha]],#REF!,7,FALSE)</f>
        <v>#REF!</v>
      </c>
      <c r="AI179" s="44" t="e">
        <f>HLOOKUP(TBL_CalcDarwin[[#This Row],[Fecha]],#REF!,8,FALSE)</f>
        <v>#REF!</v>
      </c>
      <c r="AJ179" s="44" t="e">
        <f>HLOOKUP(TBL_CalcDarwin[[#This Row],[Fecha]],#REF!,9,FALSE)</f>
        <v>#REF!</v>
      </c>
      <c r="AK179" s="44" t="e">
        <f>HLOOKUP(TBL_CalcDarwin[[#This Row],[Fecha]],#REF!,10,FALSE)</f>
        <v>#REF!</v>
      </c>
      <c r="AL179" s="44" t="e">
        <f>HLOOKUP(TBL_CalcDarwin[[#This Row],[Fecha]],#REF!,11,FALSE)</f>
        <v>#REF!</v>
      </c>
      <c r="AM179" s="44" t="e">
        <f>HLOOKUP(TBL_CalcDarwin[[#This Row],[Fecha]],#REF!,12,FALSE)</f>
        <v>#REF!</v>
      </c>
      <c r="AN179" s="44" t="e">
        <f>HLOOKUP(TBL_CalcDarwin[[#This Row],[Fecha]],#REF!,13,FALSE)</f>
        <v>#REF!</v>
      </c>
      <c r="AO179" s="35" t="e">
        <f>TBL_CalcDarwin[[#This Row],[Lomitas - Barra A - 5.2 - Cerro]]+TBL_CalcDarwin[[#This Row],[Lomitas - Barra A - 5.2 - Medio]]+TBL_CalcDarwin[[#This Row],[Lomitas - Barra A - 5.2 - Mar]]</f>
        <v>#REF!</v>
      </c>
      <c r="AP1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9" s="35" t="e">
        <f>TBL_CalcDarwin[[#This Row],[Expansión - Barra A - 5.2 - Cerro]]+TBL_CalcDarwin[[#This Row],[Expansión - Barra A - 5.2 - Medio]]+TBL_CalcDarwin[[#This Row],[Expansión - Barra A - 5.2 - Mar]]</f>
        <v>#REF!</v>
      </c>
      <c r="AT179" s="35" t="e">
        <f>TBL_CalcDarwin[[#This Row],[Expansión - Barra B - 5.2 - Cerro]]</f>
        <v>#REF!</v>
      </c>
      <c r="AU1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9" s="29" t="e">
        <f>TBL_CalcDarwin[[#This Row],[Expansión - Barra B - 5.2 - Cerro]]*TBL_CalcDarwin[[#This Row],[AEG 5.2 MW Cerro]]</f>
        <v>#REF!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3">
      <c r="B180" s="51" t="e">
        <f t="shared" si="13"/>
        <v>#REF!</v>
      </c>
      <c r="C180" s="17" t="e">
        <f t="shared" si="17"/>
        <v>#REF!</v>
      </c>
      <c r="D180" s="34" t="e">
        <f>TBL_CalcDarwin[[#This Row],[Darwin PLOM
MW]]+TBL_CalcDarwin[[#This Row],[Darwin PLOME
MW]]</f>
        <v>#REF!</v>
      </c>
      <c r="E180" s="34" t="e">
        <f>TBL_CalcDarwin[[#This Row],[PLOM MW TOTAL BARRA A]]+TBL_CalcDarwin[[#This Row],[PLOM MW TOTAL BARRA B]]</f>
        <v>#REF!</v>
      </c>
      <c r="F180" s="34" t="e">
        <f>TBL_CalcDarwin[[#This Row],[PLOME MW TOTAL BARRA A]]+TBL_CalcDarwin[[#This Row],[PLOME MW TOTAL BARRA B]]</f>
        <v>#REF!</v>
      </c>
      <c r="G180" s="46" t="e">
        <f>#REF!</f>
        <v>#REF!</v>
      </c>
      <c r="H180" s="46" t="e">
        <f>#REF!</f>
        <v>#REF!</v>
      </c>
      <c r="I180" s="47" t="e">
        <f>#REF!</f>
        <v>#REF!</v>
      </c>
      <c r="J180" s="45" t="e">
        <f>CEILING(#REF!*TBL_CalcDarwin[[#This Row],[Darwin Gusts
m/s]],0.5)</f>
        <v>#REF!</v>
      </c>
      <c r="K180" s="45" t="e">
        <f>CEILING(#REF!*TBL_CalcDarwin[[#This Row],[Darwin Gusts
m/s]],0.5)</f>
        <v>#REF!</v>
      </c>
      <c r="L180" s="45" t="e">
        <f>CEILING(TBL_CalcDarwin[[#This Row],[Darwin Gusts
m/s]],0.5)</f>
        <v>#REF!</v>
      </c>
      <c r="M1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0" s="39" t="e">
        <f>INDEX(Curva_Temp[Temp],MATCH(TBL_CalcDarwin[[#This Row],[Darwin Temp.
°C]],Curva_Temp[Temp]))</f>
        <v>#REF!</v>
      </c>
      <c r="R180" s="39" t="e">
        <f>INDEX(Curva_Temp[Warranted Power Curve for 
1.194Kg/m3 air density '[kW']
SG 5.0-145 (AM+1, 5.2MW) AT 
90M],MATCH(TBL_CalcDarwin[[#This Row],[Darwin Temp.
°C]],Curva_Temp[Temp]))</f>
        <v>#REF!</v>
      </c>
      <c r="S180" s="39" t="e" cm="1">
        <f t="array" ref="S180">INDEX(Curva_Temp[Temp],MATCH(TBL_CalcDarwin[[#This Row],[Darwin Temp.
°C]],Curva_Temp[Temp])+1)</f>
        <v>#REF!</v>
      </c>
      <c r="T180" s="39" t="e" cm="1">
        <f t="array" ref="T180">INDEX(Curva_Temp[Warranted Power Curve for 
1.194Kg/m3 air density '[kW']
SG 5.0-145 (AM+1, 5.2MW) AT 
90M],MATCH(TBL_CalcDarwin[[#This Row],[Darwin Temp.
°C]],Curva_Temp[Temp])+1)</f>
        <v>#REF!</v>
      </c>
      <c r="U1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0" s="39" t="e">
        <f>INDEX(Curva_Temp[Temp],MATCH(TBL_CalcDarwin[[#This Row],[Darwin Temp.
°C]],Curva_Temp[Temp]))</f>
        <v>#REF!</v>
      </c>
      <c r="Z180" s="39" t="e">
        <f>INDEX(Curva_Temp[Warranted Power Curve for 
1.194Kg/m3 air density '[kW']
SG 5.0-145 (AM 0, 5.0MW) AT 
90M],MATCH(TBL_CalcDarwin[[#This Row],[Darwin Temp.
°C]],Curva_Temp[Temp]))</f>
        <v>#REF!</v>
      </c>
      <c r="AA180" s="39" t="e" cm="1">
        <f t="array" ref="AA180">INDEX(Curva_Temp[Temp],MATCH(TBL_CalcDarwin[[#This Row],[Darwin Temp.
°C]],Curva_Temp[Temp])+1)</f>
        <v>#REF!</v>
      </c>
      <c r="AB180" s="39" t="e" cm="1">
        <f t="array" ref="AB180">INDEX(Curva_Temp[Warranted Power Curve for 
1.194Kg/m3 air density '[kW']
SG 5.0-145 (AM 0, 5.0MW) AT 
90M],MATCH(TBL_CalcDarwin[[#This Row],[Darwin Temp.
°C]],Curva_Temp[Temp])+1)</f>
        <v>#REF!</v>
      </c>
      <c r="AC180" s="43" t="e">
        <f>HLOOKUP(TBL_CalcDarwin[[#This Row],[Fecha]],#REF!,2,FALSE)</f>
        <v>#REF!</v>
      </c>
      <c r="AD180" s="43" t="e">
        <f>HLOOKUP(TBL_CalcDarwin[[#This Row],[Fecha]],#REF!,3,FALSE)</f>
        <v>#REF!</v>
      </c>
      <c r="AE180" s="43" t="e">
        <f>HLOOKUP(TBL_CalcDarwin[[#This Row],[Fecha]],#REF!,4,FALSE)</f>
        <v>#REF!</v>
      </c>
      <c r="AF180" s="43" t="e">
        <f>HLOOKUP(TBL_CalcDarwin[[#This Row],[Fecha]],#REF!,5,FALSE)</f>
        <v>#REF!</v>
      </c>
      <c r="AG180" s="43" t="e">
        <f>HLOOKUP(TBL_CalcDarwin[[#This Row],[Fecha]],#REF!,6,FALSE)</f>
        <v>#REF!</v>
      </c>
      <c r="AH180" s="43" t="e">
        <f>HLOOKUP(TBL_CalcDarwin[[#This Row],[Fecha]],#REF!,7,FALSE)</f>
        <v>#REF!</v>
      </c>
      <c r="AI180" s="44" t="e">
        <f>HLOOKUP(TBL_CalcDarwin[[#This Row],[Fecha]],#REF!,8,FALSE)</f>
        <v>#REF!</v>
      </c>
      <c r="AJ180" s="44" t="e">
        <f>HLOOKUP(TBL_CalcDarwin[[#This Row],[Fecha]],#REF!,9,FALSE)</f>
        <v>#REF!</v>
      </c>
      <c r="AK180" s="44" t="e">
        <f>HLOOKUP(TBL_CalcDarwin[[#This Row],[Fecha]],#REF!,10,FALSE)</f>
        <v>#REF!</v>
      </c>
      <c r="AL180" s="44" t="e">
        <f>HLOOKUP(TBL_CalcDarwin[[#This Row],[Fecha]],#REF!,11,FALSE)</f>
        <v>#REF!</v>
      </c>
      <c r="AM180" s="44" t="e">
        <f>HLOOKUP(TBL_CalcDarwin[[#This Row],[Fecha]],#REF!,12,FALSE)</f>
        <v>#REF!</v>
      </c>
      <c r="AN180" s="44" t="e">
        <f>HLOOKUP(TBL_CalcDarwin[[#This Row],[Fecha]],#REF!,13,FALSE)</f>
        <v>#REF!</v>
      </c>
      <c r="AO180" s="35" t="e">
        <f>TBL_CalcDarwin[[#This Row],[Lomitas - Barra A - 5.2 - Cerro]]+TBL_CalcDarwin[[#This Row],[Lomitas - Barra A - 5.2 - Medio]]+TBL_CalcDarwin[[#This Row],[Lomitas - Barra A - 5.2 - Mar]]</f>
        <v>#REF!</v>
      </c>
      <c r="AP1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0" s="35" t="e">
        <f>TBL_CalcDarwin[[#This Row],[Expansión - Barra A - 5.2 - Cerro]]+TBL_CalcDarwin[[#This Row],[Expansión - Barra A - 5.2 - Medio]]+TBL_CalcDarwin[[#This Row],[Expansión - Barra A - 5.2 - Mar]]</f>
        <v>#REF!</v>
      </c>
      <c r="AT180" s="35" t="e">
        <f>TBL_CalcDarwin[[#This Row],[Expansión - Barra B - 5.2 - Cerro]]</f>
        <v>#REF!</v>
      </c>
      <c r="AU1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0" s="29" t="e">
        <f>TBL_CalcDarwin[[#This Row],[Expansión - Barra B - 5.2 - Cerro]]*TBL_CalcDarwin[[#This Row],[AEG 5.2 MW Cerro]]</f>
        <v>#REF!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3">
      <c r="B181" s="51" t="e">
        <f t="shared" si="13"/>
        <v>#REF!</v>
      </c>
      <c r="C181" s="17" t="e">
        <f t="shared" si="17"/>
        <v>#REF!</v>
      </c>
      <c r="D181" s="34" t="e">
        <f>TBL_CalcDarwin[[#This Row],[Darwin PLOM
MW]]+TBL_CalcDarwin[[#This Row],[Darwin PLOME
MW]]</f>
        <v>#REF!</v>
      </c>
      <c r="E181" s="34" t="e">
        <f>TBL_CalcDarwin[[#This Row],[PLOM MW TOTAL BARRA A]]+TBL_CalcDarwin[[#This Row],[PLOM MW TOTAL BARRA B]]</f>
        <v>#REF!</v>
      </c>
      <c r="F181" s="34" t="e">
        <f>TBL_CalcDarwin[[#This Row],[PLOME MW TOTAL BARRA A]]+TBL_CalcDarwin[[#This Row],[PLOME MW TOTAL BARRA B]]</f>
        <v>#REF!</v>
      </c>
      <c r="G181" s="46" t="e">
        <f>#REF!</f>
        <v>#REF!</v>
      </c>
      <c r="H181" s="46" t="e">
        <f>#REF!</f>
        <v>#REF!</v>
      </c>
      <c r="I181" s="47" t="e">
        <f>#REF!</f>
        <v>#REF!</v>
      </c>
      <c r="J181" s="45" t="e">
        <f>CEILING(#REF!*TBL_CalcDarwin[[#This Row],[Darwin Gusts
m/s]],0.5)</f>
        <v>#REF!</v>
      </c>
      <c r="K181" s="45" t="e">
        <f>CEILING(#REF!*TBL_CalcDarwin[[#This Row],[Darwin Gusts
m/s]],0.5)</f>
        <v>#REF!</v>
      </c>
      <c r="L181" s="45" t="e">
        <f>CEILING(TBL_CalcDarwin[[#This Row],[Darwin Gusts
m/s]],0.5)</f>
        <v>#REF!</v>
      </c>
      <c r="M1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1" s="39" t="e">
        <f>INDEX(Curva_Temp[Temp],MATCH(TBL_CalcDarwin[[#This Row],[Darwin Temp.
°C]],Curva_Temp[Temp]))</f>
        <v>#REF!</v>
      </c>
      <c r="R181" s="39" t="e">
        <f>INDEX(Curva_Temp[Warranted Power Curve for 
1.194Kg/m3 air density '[kW']
SG 5.0-145 (AM+1, 5.2MW) AT 
90M],MATCH(TBL_CalcDarwin[[#This Row],[Darwin Temp.
°C]],Curva_Temp[Temp]))</f>
        <v>#REF!</v>
      </c>
      <c r="S181" s="39" t="e" cm="1">
        <f t="array" ref="S181">INDEX(Curva_Temp[Temp],MATCH(TBL_CalcDarwin[[#This Row],[Darwin Temp.
°C]],Curva_Temp[Temp])+1)</f>
        <v>#REF!</v>
      </c>
      <c r="T181" s="39" t="e" cm="1">
        <f t="array" ref="T181">INDEX(Curva_Temp[Warranted Power Curve for 
1.194Kg/m3 air density '[kW']
SG 5.0-145 (AM+1, 5.2MW) AT 
90M],MATCH(TBL_CalcDarwin[[#This Row],[Darwin Temp.
°C]],Curva_Temp[Temp])+1)</f>
        <v>#REF!</v>
      </c>
      <c r="U1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1" s="39" t="e">
        <f>INDEX(Curva_Temp[Temp],MATCH(TBL_CalcDarwin[[#This Row],[Darwin Temp.
°C]],Curva_Temp[Temp]))</f>
        <v>#REF!</v>
      </c>
      <c r="Z181" s="39" t="e">
        <f>INDEX(Curva_Temp[Warranted Power Curve for 
1.194Kg/m3 air density '[kW']
SG 5.0-145 (AM 0, 5.0MW) AT 
90M],MATCH(TBL_CalcDarwin[[#This Row],[Darwin Temp.
°C]],Curva_Temp[Temp]))</f>
        <v>#REF!</v>
      </c>
      <c r="AA181" s="39" t="e" cm="1">
        <f t="array" ref="AA181">INDEX(Curva_Temp[Temp],MATCH(TBL_CalcDarwin[[#This Row],[Darwin Temp.
°C]],Curva_Temp[Temp])+1)</f>
        <v>#REF!</v>
      </c>
      <c r="AB181" s="39" t="e" cm="1">
        <f t="array" ref="AB181">INDEX(Curva_Temp[Warranted Power Curve for 
1.194Kg/m3 air density '[kW']
SG 5.0-145 (AM 0, 5.0MW) AT 
90M],MATCH(TBL_CalcDarwin[[#This Row],[Darwin Temp.
°C]],Curva_Temp[Temp])+1)</f>
        <v>#REF!</v>
      </c>
      <c r="AC181" s="43" t="e">
        <f>HLOOKUP(TBL_CalcDarwin[[#This Row],[Fecha]],#REF!,2,FALSE)</f>
        <v>#REF!</v>
      </c>
      <c r="AD181" s="43" t="e">
        <f>HLOOKUP(TBL_CalcDarwin[[#This Row],[Fecha]],#REF!,3,FALSE)</f>
        <v>#REF!</v>
      </c>
      <c r="AE181" s="43" t="e">
        <f>HLOOKUP(TBL_CalcDarwin[[#This Row],[Fecha]],#REF!,4,FALSE)</f>
        <v>#REF!</v>
      </c>
      <c r="AF181" s="43" t="e">
        <f>HLOOKUP(TBL_CalcDarwin[[#This Row],[Fecha]],#REF!,5,FALSE)</f>
        <v>#REF!</v>
      </c>
      <c r="AG181" s="43" t="e">
        <f>HLOOKUP(TBL_CalcDarwin[[#This Row],[Fecha]],#REF!,6,FALSE)</f>
        <v>#REF!</v>
      </c>
      <c r="AH181" s="43" t="e">
        <f>HLOOKUP(TBL_CalcDarwin[[#This Row],[Fecha]],#REF!,7,FALSE)</f>
        <v>#REF!</v>
      </c>
      <c r="AI181" s="44" t="e">
        <f>HLOOKUP(TBL_CalcDarwin[[#This Row],[Fecha]],#REF!,8,FALSE)</f>
        <v>#REF!</v>
      </c>
      <c r="AJ181" s="44" t="e">
        <f>HLOOKUP(TBL_CalcDarwin[[#This Row],[Fecha]],#REF!,9,FALSE)</f>
        <v>#REF!</v>
      </c>
      <c r="AK181" s="44" t="e">
        <f>HLOOKUP(TBL_CalcDarwin[[#This Row],[Fecha]],#REF!,10,FALSE)</f>
        <v>#REF!</v>
      </c>
      <c r="AL181" s="44" t="e">
        <f>HLOOKUP(TBL_CalcDarwin[[#This Row],[Fecha]],#REF!,11,FALSE)</f>
        <v>#REF!</v>
      </c>
      <c r="AM181" s="44" t="e">
        <f>HLOOKUP(TBL_CalcDarwin[[#This Row],[Fecha]],#REF!,12,FALSE)</f>
        <v>#REF!</v>
      </c>
      <c r="AN181" s="44" t="e">
        <f>HLOOKUP(TBL_CalcDarwin[[#This Row],[Fecha]],#REF!,13,FALSE)</f>
        <v>#REF!</v>
      </c>
      <c r="AO181" s="35" t="e">
        <f>TBL_CalcDarwin[[#This Row],[Lomitas - Barra A - 5.2 - Cerro]]+TBL_CalcDarwin[[#This Row],[Lomitas - Barra A - 5.2 - Medio]]+TBL_CalcDarwin[[#This Row],[Lomitas - Barra A - 5.2 - Mar]]</f>
        <v>#REF!</v>
      </c>
      <c r="AP1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1" s="35" t="e">
        <f>TBL_CalcDarwin[[#This Row],[Expansión - Barra A - 5.2 - Cerro]]+TBL_CalcDarwin[[#This Row],[Expansión - Barra A - 5.2 - Medio]]+TBL_CalcDarwin[[#This Row],[Expansión - Barra A - 5.2 - Mar]]</f>
        <v>#REF!</v>
      </c>
      <c r="AT181" s="35" t="e">
        <f>TBL_CalcDarwin[[#This Row],[Expansión - Barra B - 5.2 - Cerro]]</f>
        <v>#REF!</v>
      </c>
      <c r="AU1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1" s="29" t="e">
        <f>TBL_CalcDarwin[[#This Row],[Expansión - Barra B - 5.2 - Cerro]]*TBL_CalcDarwin[[#This Row],[AEG 5.2 MW Cerro]]</f>
        <v>#REF!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3">
      <c r="B182" s="51" t="e">
        <f t="shared" si="13"/>
        <v>#REF!</v>
      </c>
      <c r="C182" s="17" t="e">
        <f t="shared" si="17"/>
        <v>#REF!</v>
      </c>
      <c r="D182" s="34" t="e">
        <f>TBL_CalcDarwin[[#This Row],[Darwin PLOM
MW]]+TBL_CalcDarwin[[#This Row],[Darwin PLOME
MW]]</f>
        <v>#REF!</v>
      </c>
      <c r="E182" s="34" t="e">
        <f>TBL_CalcDarwin[[#This Row],[PLOM MW TOTAL BARRA A]]+TBL_CalcDarwin[[#This Row],[PLOM MW TOTAL BARRA B]]</f>
        <v>#REF!</v>
      </c>
      <c r="F182" s="34" t="e">
        <f>TBL_CalcDarwin[[#This Row],[PLOME MW TOTAL BARRA A]]+TBL_CalcDarwin[[#This Row],[PLOME MW TOTAL BARRA B]]</f>
        <v>#REF!</v>
      </c>
      <c r="G182" s="46" t="e">
        <f>#REF!</f>
        <v>#REF!</v>
      </c>
      <c r="H182" s="46" t="e">
        <f>#REF!</f>
        <v>#REF!</v>
      </c>
      <c r="I182" s="47" t="e">
        <f>#REF!</f>
        <v>#REF!</v>
      </c>
      <c r="J182" s="45" t="e">
        <f>CEILING(#REF!*TBL_CalcDarwin[[#This Row],[Darwin Gusts
m/s]],0.5)</f>
        <v>#REF!</v>
      </c>
      <c r="K182" s="45" t="e">
        <f>CEILING(#REF!*TBL_CalcDarwin[[#This Row],[Darwin Gusts
m/s]],0.5)</f>
        <v>#REF!</v>
      </c>
      <c r="L182" s="45" t="e">
        <f>CEILING(TBL_CalcDarwin[[#This Row],[Darwin Gusts
m/s]],0.5)</f>
        <v>#REF!</v>
      </c>
      <c r="M1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2" s="39" t="e">
        <f>INDEX(Curva_Temp[Temp],MATCH(TBL_CalcDarwin[[#This Row],[Darwin Temp.
°C]],Curva_Temp[Temp]))</f>
        <v>#REF!</v>
      </c>
      <c r="R182" s="39" t="e">
        <f>INDEX(Curva_Temp[Warranted Power Curve for 
1.194Kg/m3 air density '[kW']
SG 5.0-145 (AM+1, 5.2MW) AT 
90M],MATCH(TBL_CalcDarwin[[#This Row],[Darwin Temp.
°C]],Curva_Temp[Temp]))</f>
        <v>#REF!</v>
      </c>
      <c r="S182" s="39" t="e" cm="1">
        <f t="array" ref="S182">INDEX(Curva_Temp[Temp],MATCH(TBL_CalcDarwin[[#This Row],[Darwin Temp.
°C]],Curva_Temp[Temp])+1)</f>
        <v>#REF!</v>
      </c>
      <c r="T182" s="39" t="e" cm="1">
        <f t="array" ref="T182">INDEX(Curva_Temp[Warranted Power Curve for 
1.194Kg/m3 air density '[kW']
SG 5.0-145 (AM+1, 5.2MW) AT 
90M],MATCH(TBL_CalcDarwin[[#This Row],[Darwin Temp.
°C]],Curva_Temp[Temp])+1)</f>
        <v>#REF!</v>
      </c>
      <c r="U1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2" s="39" t="e">
        <f>INDEX(Curva_Temp[Temp],MATCH(TBL_CalcDarwin[[#This Row],[Darwin Temp.
°C]],Curva_Temp[Temp]))</f>
        <v>#REF!</v>
      </c>
      <c r="Z182" s="39" t="e">
        <f>INDEX(Curva_Temp[Warranted Power Curve for 
1.194Kg/m3 air density '[kW']
SG 5.0-145 (AM 0, 5.0MW) AT 
90M],MATCH(TBL_CalcDarwin[[#This Row],[Darwin Temp.
°C]],Curva_Temp[Temp]))</f>
        <v>#REF!</v>
      </c>
      <c r="AA182" s="39" t="e" cm="1">
        <f t="array" ref="AA182">INDEX(Curva_Temp[Temp],MATCH(TBL_CalcDarwin[[#This Row],[Darwin Temp.
°C]],Curva_Temp[Temp])+1)</f>
        <v>#REF!</v>
      </c>
      <c r="AB182" s="39" t="e" cm="1">
        <f t="array" ref="AB182">INDEX(Curva_Temp[Warranted Power Curve for 
1.194Kg/m3 air density '[kW']
SG 5.0-145 (AM 0, 5.0MW) AT 
90M],MATCH(TBL_CalcDarwin[[#This Row],[Darwin Temp.
°C]],Curva_Temp[Temp])+1)</f>
        <v>#REF!</v>
      </c>
      <c r="AC182" s="43" t="e">
        <f>HLOOKUP(TBL_CalcDarwin[[#This Row],[Fecha]],#REF!,2,FALSE)</f>
        <v>#REF!</v>
      </c>
      <c r="AD182" s="43" t="e">
        <f>HLOOKUP(TBL_CalcDarwin[[#This Row],[Fecha]],#REF!,3,FALSE)</f>
        <v>#REF!</v>
      </c>
      <c r="AE182" s="43" t="e">
        <f>HLOOKUP(TBL_CalcDarwin[[#This Row],[Fecha]],#REF!,4,FALSE)</f>
        <v>#REF!</v>
      </c>
      <c r="AF182" s="43" t="e">
        <f>HLOOKUP(TBL_CalcDarwin[[#This Row],[Fecha]],#REF!,5,FALSE)</f>
        <v>#REF!</v>
      </c>
      <c r="AG182" s="43" t="e">
        <f>HLOOKUP(TBL_CalcDarwin[[#This Row],[Fecha]],#REF!,6,FALSE)</f>
        <v>#REF!</v>
      </c>
      <c r="AH182" s="43" t="e">
        <f>HLOOKUP(TBL_CalcDarwin[[#This Row],[Fecha]],#REF!,7,FALSE)</f>
        <v>#REF!</v>
      </c>
      <c r="AI182" s="44" t="e">
        <f>HLOOKUP(TBL_CalcDarwin[[#This Row],[Fecha]],#REF!,8,FALSE)</f>
        <v>#REF!</v>
      </c>
      <c r="AJ182" s="44" t="e">
        <f>HLOOKUP(TBL_CalcDarwin[[#This Row],[Fecha]],#REF!,9,FALSE)</f>
        <v>#REF!</v>
      </c>
      <c r="AK182" s="44" t="e">
        <f>HLOOKUP(TBL_CalcDarwin[[#This Row],[Fecha]],#REF!,10,FALSE)</f>
        <v>#REF!</v>
      </c>
      <c r="AL182" s="44" t="e">
        <f>HLOOKUP(TBL_CalcDarwin[[#This Row],[Fecha]],#REF!,11,FALSE)</f>
        <v>#REF!</v>
      </c>
      <c r="AM182" s="44" t="e">
        <f>HLOOKUP(TBL_CalcDarwin[[#This Row],[Fecha]],#REF!,12,FALSE)</f>
        <v>#REF!</v>
      </c>
      <c r="AN182" s="44" t="e">
        <f>HLOOKUP(TBL_CalcDarwin[[#This Row],[Fecha]],#REF!,13,FALSE)</f>
        <v>#REF!</v>
      </c>
      <c r="AO182" s="35" t="e">
        <f>TBL_CalcDarwin[[#This Row],[Lomitas - Barra A - 5.2 - Cerro]]+TBL_CalcDarwin[[#This Row],[Lomitas - Barra A - 5.2 - Medio]]+TBL_CalcDarwin[[#This Row],[Lomitas - Barra A - 5.2 - Mar]]</f>
        <v>#REF!</v>
      </c>
      <c r="AP1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2" s="35" t="e">
        <f>TBL_CalcDarwin[[#This Row],[Expansión - Barra A - 5.2 - Cerro]]+TBL_CalcDarwin[[#This Row],[Expansión - Barra A - 5.2 - Medio]]+TBL_CalcDarwin[[#This Row],[Expansión - Barra A - 5.2 - Mar]]</f>
        <v>#REF!</v>
      </c>
      <c r="AT182" s="35" t="e">
        <f>TBL_CalcDarwin[[#This Row],[Expansión - Barra B - 5.2 - Cerro]]</f>
        <v>#REF!</v>
      </c>
      <c r="AU1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2" s="29" t="e">
        <f>TBL_CalcDarwin[[#This Row],[Expansión - Barra B - 5.2 - Cerro]]*TBL_CalcDarwin[[#This Row],[AEG 5.2 MW Cerro]]</f>
        <v>#REF!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3">
      <c r="B183" s="51" t="e">
        <f t="shared" si="13"/>
        <v>#REF!</v>
      </c>
      <c r="C183" s="17" t="e">
        <f t="shared" si="17"/>
        <v>#REF!</v>
      </c>
      <c r="D183" s="34" t="e">
        <f>TBL_CalcDarwin[[#This Row],[Darwin PLOM
MW]]+TBL_CalcDarwin[[#This Row],[Darwin PLOME
MW]]</f>
        <v>#REF!</v>
      </c>
      <c r="E183" s="34" t="e">
        <f>TBL_CalcDarwin[[#This Row],[PLOM MW TOTAL BARRA A]]+TBL_CalcDarwin[[#This Row],[PLOM MW TOTAL BARRA B]]</f>
        <v>#REF!</v>
      </c>
      <c r="F183" s="34" t="e">
        <f>TBL_CalcDarwin[[#This Row],[PLOME MW TOTAL BARRA A]]+TBL_CalcDarwin[[#This Row],[PLOME MW TOTAL BARRA B]]</f>
        <v>#REF!</v>
      </c>
      <c r="G183" s="46" t="e">
        <f>#REF!</f>
        <v>#REF!</v>
      </c>
      <c r="H183" s="46" t="e">
        <f>#REF!</f>
        <v>#REF!</v>
      </c>
      <c r="I183" s="47" t="e">
        <f>#REF!</f>
        <v>#REF!</v>
      </c>
      <c r="J183" s="45" t="e">
        <f>CEILING(#REF!*TBL_CalcDarwin[[#This Row],[Darwin Gusts
m/s]],0.5)</f>
        <v>#REF!</v>
      </c>
      <c r="K183" s="45" t="e">
        <f>CEILING(#REF!*TBL_CalcDarwin[[#This Row],[Darwin Gusts
m/s]],0.5)</f>
        <v>#REF!</v>
      </c>
      <c r="L183" s="45" t="e">
        <f>CEILING(TBL_CalcDarwin[[#This Row],[Darwin Gusts
m/s]],0.5)</f>
        <v>#REF!</v>
      </c>
      <c r="M1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3" s="39" t="e">
        <f>INDEX(Curva_Temp[Temp],MATCH(TBL_CalcDarwin[[#This Row],[Darwin Temp.
°C]],Curva_Temp[Temp]))</f>
        <v>#REF!</v>
      </c>
      <c r="R183" s="39" t="e">
        <f>INDEX(Curva_Temp[Warranted Power Curve for 
1.194Kg/m3 air density '[kW']
SG 5.0-145 (AM+1, 5.2MW) AT 
90M],MATCH(TBL_CalcDarwin[[#This Row],[Darwin Temp.
°C]],Curva_Temp[Temp]))</f>
        <v>#REF!</v>
      </c>
      <c r="S183" s="39" t="e" cm="1">
        <f t="array" ref="S183">INDEX(Curva_Temp[Temp],MATCH(TBL_CalcDarwin[[#This Row],[Darwin Temp.
°C]],Curva_Temp[Temp])+1)</f>
        <v>#REF!</v>
      </c>
      <c r="T183" s="39" t="e" cm="1">
        <f t="array" ref="T183">INDEX(Curva_Temp[Warranted Power Curve for 
1.194Kg/m3 air density '[kW']
SG 5.0-145 (AM+1, 5.2MW) AT 
90M],MATCH(TBL_CalcDarwin[[#This Row],[Darwin Temp.
°C]],Curva_Temp[Temp])+1)</f>
        <v>#REF!</v>
      </c>
      <c r="U1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3" s="39" t="e">
        <f>INDEX(Curva_Temp[Temp],MATCH(TBL_CalcDarwin[[#This Row],[Darwin Temp.
°C]],Curva_Temp[Temp]))</f>
        <v>#REF!</v>
      </c>
      <c r="Z183" s="39" t="e">
        <f>INDEX(Curva_Temp[Warranted Power Curve for 
1.194Kg/m3 air density '[kW']
SG 5.0-145 (AM 0, 5.0MW) AT 
90M],MATCH(TBL_CalcDarwin[[#This Row],[Darwin Temp.
°C]],Curva_Temp[Temp]))</f>
        <v>#REF!</v>
      </c>
      <c r="AA183" s="39" t="e" cm="1">
        <f t="array" ref="AA183">INDEX(Curva_Temp[Temp],MATCH(TBL_CalcDarwin[[#This Row],[Darwin Temp.
°C]],Curva_Temp[Temp])+1)</f>
        <v>#REF!</v>
      </c>
      <c r="AB183" s="39" t="e" cm="1">
        <f t="array" ref="AB183">INDEX(Curva_Temp[Warranted Power Curve for 
1.194Kg/m3 air density '[kW']
SG 5.0-145 (AM 0, 5.0MW) AT 
90M],MATCH(TBL_CalcDarwin[[#This Row],[Darwin Temp.
°C]],Curva_Temp[Temp])+1)</f>
        <v>#REF!</v>
      </c>
      <c r="AC183" s="43" t="e">
        <f>HLOOKUP(TBL_CalcDarwin[[#This Row],[Fecha]],#REF!,2,FALSE)</f>
        <v>#REF!</v>
      </c>
      <c r="AD183" s="43" t="e">
        <f>HLOOKUP(TBL_CalcDarwin[[#This Row],[Fecha]],#REF!,3,FALSE)</f>
        <v>#REF!</v>
      </c>
      <c r="AE183" s="43" t="e">
        <f>HLOOKUP(TBL_CalcDarwin[[#This Row],[Fecha]],#REF!,4,FALSE)</f>
        <v>#REF!</v>
      </c>
      <c r="AF183" s="43" t="e">
        <f>HLOOKUP(TBL_CalcDarwin[[#This Row],[Fecha]],#REF!,5,FALSE)</f>
        <v>#REF!</v>
      </c>
      <c r="AG183" s="43" t="e">
        <f>HLOOKUP(TBL_CalcDarwin[[#This Row],[Fecha]],#REF!,6,FALSE)</f>
        <v>#REF!</v>
      </c>
      <c r="AH183" s="43" t="e">
        <f>HLOOKUP(TBL_CalcDarwin[[#This Row],[Fecha]],#REF!,7,FALSE)</f>
        <v>#REF!</v>
      </c>
      <c r="AI183" s="44" t="e">
        <f>HLOOKUP(TBL_CalcDarwin[[#This Row],[Fecha]],#REF!,8,FALSE)</f>
        <v>#REF!</v>
      </c>
      <c r="AJ183" s="44" t="e">
        <f>HLOOKUP(TBL_CalcDarwin[[#This Row],[Fecha]],#REF!,9,FALSE)</f>
        <v>#REF!</v>
      </c>
      <c r="AK183" s="44" t="e">
        <f>HLOOKUP(TBL_CalcDarwin[[#This Row],[Fecha]],#REF!,10,FALSE)</f>
        <v>#REF!</v>
      </c>
      <c r="AL183" s="44" t="e">
        <f>HLOOKUP(TBL_CalcDarwin[[#This Row],[Fecha]],#REF!,11,FALSE)</f>
        <v>#REF!</v>
      </c>
      <c r="AM183" s="44" t="e">
        <f>HLOOKUP(TBL_CalcDarwin[[#This Row],[Fecha]],#REF!,12,FALSE)</f>
        <v>#REF!</v>
      </c>
      <c r="AN183" s="44" t="e">
        <f>HLOOKUP(TBL_CalcDarwin[[#This Row],[Fecha]],#REF!,13,FALSE)</f>
        <v>#REF!</v>
      </c>
      <c r="AO183" s="35" t="e">
        <f>TBL_CalcDarwin[[#This Row],[Lomitas - Barra A - 5.2 - Cerro]]+TBL_CalcDarwin[[#This Row],[Lomitas - Barra A - 5.2 - Medio]]+TBL_CalcDarwin[[#This Row],[Lomitas - Barra A - 5.2 - Mar]]</f>
        <v>#REF!</v>
      </c>
      <c r="AP1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3" s="35" t="e">
        <f>TBL_CalcDarwin[[#This Row],[Expansión - Barra A - 5.2 - Cerro]]+TBL_CalcDarwin[[#This Row],[Expansión - Barra A - 5.2 - Medio]]+TBL_CalcDarwin[[#This Row],[Expansión - Barra A - 5.2 - Mar]]</f>
        <v>#REF!</v>
      </c>
      <c r="AT183" s="35" t="e">
        <f>TBL_CalcDarwin[[#This Row],[Expansión - Barra B - 5.2 - Cerro]]</f>
        <v>#REF!</v>
      </c>
      <c r="AU1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3" s="29" t="e">
        <f>TBL_CalcDarwin[[#This Row],[Expansión - Barra B - 5.2 - Cerro]]*TBL_CalcDarwin[[#This Row],[AEG 5.2 MW Cerro]]</f>
        <v>#REF!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3">
      <c r="B184" s="51" t="e">
        <f t="shared" si="13"/>
        <v>#REF!</v>
      </c>
      <c r="C184" s="17" t="e">
        <f t="shared" si="17"/>
        <v>#REF!</v>
      </c>
      <c r="D184" s="34" t="e">
        <f>TBL_CalcDarwin[[#This Row],[Darwin PLOM
MW]]+TBL_CalcDarwin[[#This Row],[Darwin PLOME
MW]]</f>
        <v>#REF!</v>
      </c>
      <c r="E184" s="34" t="e">
        <f>TBL_CalcDarwin[[#This Row],[PLOM MW TOTAL BARRA A]]+TBL_CalcDarwin[[#This Row],[PLOM MW TOTAL BARRA B]]</f>
        <v>#REF!</v>
      </c>
      <c r="F184" s="34" t="e">
        <f>TBL_CalcDarwin[[#This Row],[PLOME MW TOTAL BARRA A]]+TBL_CalcDarwin[[#This Row],[PLOME MW TOTAL BARRA B]]</f>
        <v>#REF!</v>
      </c>
      <c r="G184" s="46" t="e">
        <f>#REF!</f>
        <v>#REF!</v>
      </c>
      <c r="H184" s="46" t="e">
        <f>#REF!</f>
        <v>#REF!</v>
      </c>
      <c r="I184" s="47" t="e">
        <f>#REF!</f>
        <v>#REF!</v>
      </c>
      <c r="J184" s="45" t="e">
        <f>CEILING(#REF!*TBL_CalcDarwin[[#This Row],[Darwin Gusts
m/s]],0.5)</f>
        <v>#REF!</v>
      </c>
      <c r="K184" s="45" t="e">
        <f>CEILING(#REF!*TBL_CalcDarwin[[#This Row],[Darwin Gusts
m/s]],0.5)</f>
        <v>#REF!</v>
      </c>
      <c r="L184" s="45" t="e">
        <f>CEILING(TBL_CalcDarwin[[#This Row],[Darwin Gusts
m/s]],0.5)</f>
        <v>#REF!</v>
      </c>
      <c r="M1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4" s="39" t="e">
        <f>INDEX(Curva_Temp[Temp],MATCH(TBL_CalcDarwin[[#This Row],[Darwin Temp.
°C]],Curva_Temp[Temp]))</f>
        <v>#REF!</v>
      </c>
      <c r="R184" s="39" t="e">
        <f>INDEX(Curva_Temp[Warranted Power Curve for 
1.194Kg/m3 air density '[kW']
SG 5.0-145 (AM+1, 5.2MW) AT 
90M],MATCH(TBL_CalcDarwin[[#This Row],[Darwin Temp.
°C]],Curva_Temp[Temp]))</f>
        <v>#REF!</v>
      </c>
      <c r="S184" s="39" t="e" cm="1">
        <f t="array" ref="S184">INDEX(Curva_Temp[Temp],MATCH(TBL_CalcDarwin[[#This Row],[Darwin Temp.
°C]],Curva_Temp[Temp])+1)</f>
        <v>#REF!</v>
      </c>
      <c r="T184" s="39" t="e" cm="1">
        <f t="array" ref="T184">INDEX(Curva_Temp[Warranted Power Curve for 
1.194Kg/m3 air density '[kW']
SG 5.0-145 (AM+1, 5.2MW) AT 
90M],MATCH(TBL_CalcDarwin[[#This Row],[Darwin Temp.
°C]],Curva_Temp[Temp])+1)</f>
        <v>#REF!</v>
      </c>
      <c r="U1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4" s="39" t="e">
        <f>INDEX(Curva_Temp[Temp],MATCH(TBL_CalcDarwin[[#This Row],[Darwin Temp.
°C]],Curva_Temp[Temp]))</f>
        <v>#REF!</v>
      </c>
      <c r="Z184" s="39" t="e">
        <f>INDEX(Curva_Temp[Warranted Power Curve for 
1.194Kg/m3 air density '[kW']
SG 5.0-145 (AM 0, 5.0MW) AT 
90M],MATCH(TBL_CalcDarwin[[#This Row],[Darwin Temp.
°C]],Curva_Temp[Temp]))</f>
        <v>#REF!</v>
      </c>
      <c r="AA184" s="39" t="e" cm="1">
        <f t="array" ref="AA184">INDEX(Curva_Temp[Temp],MATCH(TBL_CalcDarwin[[#This Row],[Darwin Temp.
°C]],Curva_Temp[Temp])+1)</f>
        <v>#REF!</v>
      </c>
      <c r="AB184" s="39" t="e" cm="1">
        <f t="array" ref="AB184">INDEX(Curva_Temp[Warranted Power Curve for 
1.194Kg/m3 air density '[kW']
SG 5.0-145 (AM 0, 5.0MW) AT 
90M],MATCH(TBL_CalcDarwin[[#This Row],[Darwin Temp.
°C]],Curva_Temp[Temp])+1)</f>
        <v>#REF!</v>
      </c>
      <c r="AC184" s="43" t="e">
        <f>HLOOKUP(TBL_CalcDarwin[[#This Row],[Fecha]],#REF!,2,FALSE)</f>
        <v>#REF!</v>
      </c>
      <c r="AD184" s="43" t="e">
        <f>HLOOKUP(TBL_CalcDarwin[[#This Row],[Fecha]],#REF!,3,FALSE)</f>
        <v>#REF!</v>
      </c>
      <c r="AE184" s="43" t="e">
        <f>HLOOKUP(TBL_CalcDarwin[[#This Row],[Fecha]],#REF!,4,FALSE)</f>
        <v>#REF!</v>
      </c>
      <c r="AF184" s="43" t="e">
        <f>HLOOKUP(TBL_CalcDarwin[[#This Row],[Fecha]],#REF!,5,FALSE)</f>
        <v>#REF!</v>
      </c>
      <c r="AG184" s="43" t="e">
        <f>HLOOKUP(TBL_CalcDarwin[[#This Row],[Fecha]],#REF!,6,FALSE)</f>
        <v>#REF!</v>
      </c>
      <c r="AH184" s="43" t="e">
        <f>HLOOKUP(TBL_CalcDarwin[[#This Row],[Fecha]],#REF!,7,FALSE)</f>
        <v>#REF!</v>
      </c>
      <c r="AI184" s="44" t="e">
        <f>HLOOKUP(TBL_CalcDarwin[[#This Row],[Fecha]],#REF!,8,FALSE)</f>
        <v>#REF!</v>
      </c>
      <c r="AJ184" s="44" t="e">
        <f>HLOOKUP(TBL_CalcDarwin[[#This Row],[Fecha]],#REF!,9,FALSE)</f>
        <v>#REF!</v>
      </c>
      <c r="AK184" s="44" t="e">
        <f>HLOOKUP(TBL_CalcDarwin[[#This Row],[Fecha]],#REF!,10,FALSE)</f>
        <v>#REF!</v>
      </c>
      <c r="AL184" s="44" t="e">
        <f>HLOOKUP(TBL_CalcDarwin[[#This Row],[Fecha]],#REF!,11,FALSE)</f>
        <v>#REF!</v>
      </c>
      <c r="AM184" s="44" t="e">
        <f>HLOOKUP(TBL_CalcDarwin[[#This Row],[Fecha]],#REF!,12,FALSE)</f>
        <v>#REF!</v>
      </c>
      <c r="AN184" s="44" t="e">
        <f>HLOOKUP(TBL_CalcDarwin[[#This Row],[Fecha]],#REF!,13,FALSE)</f>
        <v>#REF!</v>
      </c>
      <c r="AO184" s="35" t="e">
        <f>TBL_CalcDarwin[[#This Row],[Lomitas - Barra A - 5.2 - Cerro]]+TBL_CalcDarwin[[#This Row],[Lomitas - Barra A - 5.2 - Medio]]+TBL_CalcDarwin[[#This Row],[Lomitas - Barra A - 5.2 - Mar]]</f>
        <v>#REF!</v>
      </c>
      <c r="AP1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4" s="35" t="e">
        <f>TBL_CalcDarwin[[#This Row],[Expansión - Barra A - 5.2 - Cerro]]+TBL_CalcDarwin[[#This Row],[Expansión - Barra A - 5.2 - Medio]]+TBL_CalcDarwin[[#This Row],[Expansión - Barra A - 5.2 - Mar]]</f>
        <v>#REF!</v>
      </c>
      <c r="AT184" s="35" t="e">
        <f>TBL_CalcDarwin[[#This Row],[Expansión - Barra B - 5.2 - Cerro]]</f>
        <v>#REF!</v>
      </c>
      <c r="AU1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4" s="29" t="e">
        <f>TBL_CalcDarwin[[#This Row],[Expansión - Barra B - 5.2 - Cerro]]*TBL_CalcDarwin[[#This Row],[AEG 5.2 MW Cerro]]</f>
        <v>#REF!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3">
      <c r="B185" s="51" t="e">
        <f t="shared" si="13"/>
        <v>#REF!</v>
      </c>
      <c r="C185" s="17" t="e">
        <f t="shared" si="17"/>
        <v>#REF!</v>
      </c>
      <c r="D185" s="34" t="e">
        <f>TBL_CalcDarwin[[#This Row],[Darwin PLOM
MW]]+TBL_CalcDarwin[[#This Row],[Darwin PLOME
MW]]</f>
        <v>#REF!</v>
      </c>
      <c r="E185" s="34" t="e">
        <f>TBL_CalcDarwin[[#This Row],[PLOM MW TOTAL BARRA A]]+TBL_CalcDarwin[[#This Row],[PLOM MW TOTAL BARRA B]]</f>
        <v>#REF!</v>
      </c>
      <c r="F185" s="34" t="e">
        <f>TBL_CalcDarwin[[#This Row],[PLOME MW TOTAL BARRA A]]+TBL_CalcDarwin[[#This Row],[PLOME MW TOTAL BARRA B]]</f>
        <v>#REF!</v>
      </c>
      <c r="G185" s="46" t="e">
        <f>#REF!</f>
        <v>#REF!</v>
      </c>
      <c r="H185" s="46" t="e">
        <f>#REF!</f>
        <v>#REF!</v>
      </c>
      <c r="I185" s="47" t="e">
        <f>#REF!</f>
        <v>#REF!</v>
      </c>
      <c r="J185" s="45" t="e">
        <f>CEILING(#REF!*TBL_CalcDarwin[[#This Row],[Darwin Gusts
m/s]],0.5)</f>
        <v>#REF!</v>
      </c>
      <c r="K185" s="45" t="e">
        <f>CEILING(#REF!*TBL_CalcDarwin[[#This Row],[Darwin Gusts
m/s]],0.5)</f>
        <v>#REF!</v>
      </c>
      <c r="L185" s="45" t="e">
        <f>CEILING(TBL_CalcDarwin[[#This Row],[Darwin Gusts
m/s]],0.5)</f>
        <v>#REF!</v>
      </c>
      <c r="M1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5" s="39" t="e">
        <f>INDEX(Curva_Temp[Temp],MATCH(TBL_CalcDarwin[[#This Row],[Darwin Temp.
°C]],Curva_Temp[Temp]))</f>
        <v>#REF!</v>
      </c>
      <c r="R185" s="39" t="e">
        <f>INDEX(Curva_Temp[Warranted Power Curve for 
1.194Kg/m3 air density '[kW']
SG 5.0-145 (AM+1, 5.2MW) AT 
90M],MATCH(TBL_CalcDarwin[[#This Row],[Darwin Temp.
°C]],Curva_Temp[Temp]))</f>
        <v>#REF!</v>
      </c>
      <c r="S185" s="39" t="e" cm="1">
        <f t="array" ref="S185">INDEX(Curva_Temp[Temp],MATCH(TBL_CalcDarwin[[#This Row],[Darwin Temp.
°C]],Curva_Temp[Temp])+1)</f>
        <v>#REF!</v>
      </c>
      <c r="T185" s="39" t="e" cm="1">
        <f t="array" ref="T185">INDEX(Curva_Temp[Warranted Power Curve for 
1.194Kg/m3 air density '[kW']
SG 5.0-145 (AM+1, 5.2MW) AT 
90M],MATCH(TBL_CalcDarwin[[#This Row],[Darwin Temp.
°C]],Curva_Temp[Temp])+1)</f>
        <v>#REF!</v>
      </c>
      <c r="U1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5" s="39" t="e">
        <f>INDEX(Curva_Temp[Temp],MATCH(TBL_CalcDarwin[[#This Row],[Darwin Temp.
°C]],Curva_Temp[Temp]))</f>
        <v>#REF!</v>
      </c>
      <c r="Z185" s="39" t="e">
        <f>INDEX(Curva_Temp[Warranted Power Curve for 
1.194Kg/m3 air density '[kW']
SG 5.0-145 (AM 0, 5.0MW) AT 
90M],MATCH(TBL_CalcDarwin[[#This Row],[Darwin Temp.
°C]],Curva_Temp[Temp]))</f>
        <v>#REF!</v>
      </c>
      <c r="AA185" s="39" t="e" cm="1">
        <f t="array" ref="AA185">INDEX(Curva_Temp[Temp],MATCH(TBL_CalcDarwin[[#This Row],[Darwin Temp.
°C]],Curva_Temp[Temp])+1)</f>
        <v>#REF!</v>
      </c>
      <c r="AB185" s="39" t="e" cm="1">
        <f t="array" ref="AB185">INDEX(Curva_Temp[Warranted Power Curve for 
1.194Kg/m3 air density '[kW']
SG 5.0-145 (AM 0, 5.0MW) AT 
90M],MATCH(TBL_CalcDarwin[[#This Row],[Darwin Temp.
°C]],Curva_Temp[Temp])+1)</f>
        <v>#REF!</v>
      </c>
      <c r="AC185" s="43" t="e">
        <f>HLOOKUP(TBL_CalcDarwin[[#This Row],[Fecha]],#REF!,2,FALSE)</f>
        <v>#REF!</v>
      </c>
      <c r="AD185" s="43" t="e">
        <f>HLOOKUP(TBL_CalcDarwin[[#This Row],[Fecha]],#REF!,3,FALSE)</f>
        <v>#REF!</v>
      </c>
      <c r="AE185" s="43" t="e">
        <f>HLOOKUP(TBL_CalcDarwin[[#This Row],[Fecha]],#REF!,4,FALSE)</f>
        <v>#REF!</v>
      </c>
      <c r="AF185" s="43" t="e">
        <f>HLOOKUP(TBL_CalcDarwin[[#This Row],[Fecha]],#REF!,5,FALSE)</f>
        <v>#REF!</v>
      </c>
      <c r="AG185" s="43" t="e">
        <f>HLOOKUP(TBL_CalcDarwin[[#This Row],[Fecha]],#REF!,6,FALSE)</f>
        <v>#REF!</v>
      </c>
      <c r="AH185" s="43" t="e">
        <f>HLOOKUP(TBL_CalcDarwin[[#This Row],[Fecha]],#REF!,7,FALSE)</f>
        <v>#REF!</v>
      </c>
      <c r="AI185" s="44" t="e">
        <f>HLOOKUP(TBL_CalcDarwin[[#This Row],[Fecha]],#REF!,8,FALSE)</f>
        <v>#REF!</v>
      </c>
      <c r="AJ185" s="44" t="e">
        <f>HLOOKUP(TBL_CalcDarwin[[#This Row],[Fecha]],#REF!,9,FALSE)</f>
        <v>#REF!</v>
      </c>
      <c r="AK185" s="44" t="e">
        <f>HLOOKUP(TBL_CalcDarwin[[#This Row],[Fecha]],#REF!,10,FALSE)</f>
        <v>#REF!</v>
      </c>
      <c r="AL185" s="44" t="e">
        <f>HLOOKUP(TBL_CalcDarwin[[#This Row],[Fecha]],#REF!,11,FALSE)</f>
        <v>#REF!</v>
      </c>
      <c r="AM185" s="44" t="e">
        <f>HLOOKUP(TBL_CalcDarwin[[#This Row],[Fecha]],#REF!,12,FALSE)</f>
        <v>#REF!</v>
      </c>
      <c r="AN185" s="44" t="e">
        <f>HLOOKUP(TBL_CalcDarwin[[#This Row],[Fecha]],#REF!,13,FALSE)</f>
        <v>#REF!</v>
      </c>
      <c r="AO185" s="35" t="e">
        <f>TBL_CalcDarwin[[#This Row],[Lomitas - Barra A - 5.2 - Cerro]]+TBL_CalcDarwin[[#This Row],[Lomitas - Barra A - 5.2 - Medio]]+TBL_CalcDarwin[[#This Row],[Lomitas - Barra A - 5.2 - Mar]]</f>
        <v>#REF!</v>
      </c>
      <c r="AP1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5" s="35" t="e">
        <f>TBL_CalcDarwin[[#This Row],[Expansión - Barra A - 5.2 - Cerro]]+TBL_CalcDarwin[[#This Row],[Expansión - Barra A - 5.2 - Medio]]+TBL_CalcDarwin[[#This Row],[Expansión - Barra A - 5.2 - Mar]]</f>
        <v>#REF!</v>
      </c>
      <c r="AT185" s="35" t="e">
        <f>TBL_CalcDarwin[[#This Row],[Expansión - Barra B - 5.2 - Cerro]]</f>
        <v>#REF!</v>
      </c>
      <c r="AU1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5" s="29" t="e">
        <f>TBL_CalcDarwin[[#This Row],[Expansión - Barra B - 5.2 - Cerro]]*TBL_CalcDarwin[[#This Row],[AEG 5.2 MW Cerro]]</f>
        <v>#REF!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3">
      <c r="B186" s="51" t="e">
        <f t="shared" si="13"/>
        <v>#REF!</v>
      </c>
      <c r="C186" s="17" t="e">
        <f t="shared" si="17"/>
        <v>#REF!</v>
      </c>
      <c r="D186" s="34" t="e">
        <f>TBL_CalcDarwin[[#This Row],[Darwin PLOM
MW]]+TBL_CalcDarwin[[#This Row],[Darwin PLOME
MW]]</f>
        <v>#REF!</v>
      </c>
      <c r="E186" s="34" t="e">
        <f>TBL_CalcDarwin[[#This Row],[PLOM MW TOTAL BARRA A]]+TBL_CalcDarwin[[#This Row],[PLOM MW TOTAL BARRA B]]</f>
        <v>#REF!</v>
      </c>
      <c r="F186" s="34" t="e">
        <f>TBL_CalcDarwin[[#This Row],[PLOME MW TOTAL BARRA A]]+TBL_CalcDarwin[[#This Row],[PLOME MW TOTAL BARRA B]]</f>
        <v>#REF!</v>
      </c>
      <c r="G186" s="46" t="e">
        <f>#REF!</f>
        <v>#REF!</v>
      </c>
      <c r="H186" s="46" t="e">
        <f>#REF!</f>
        <v>#REF!</v>
      </c>
      <c r="I186" s="47" t="e">
        <f>#REF!</f>
        <v>#REF!</v>
      </c>
      <c r="J186" s="45" t="e">
        <f>CEILING(#REF!*TBL_CalcDarwin[[#This Row],[Darwin Gusts
m/s]],0.5)</f>
        <v>#REF!</v>
      </c>
      <c r="K186" s="45" t="e">
        <f>CEILING(#REF!*TBL_CalcDarwin[[#This Row],[Darwin Gusts
m/s]],0.5)</f>
        <v>#REF!</v>
      </c>
      <c r="L186" s="45" t="e">
        <f>CEILING(TBL_CalcDarwin[[#This Row],[Darwin Gusts
m/s]],0.5)</f>
        <v>#REF!</v>
      </c>
      <c r="M1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6" s="39" t="e">
        <f>INDEX(Curva_Temp[Temp],MATCH(TBL_CalcDarwin[[#This Row],[Darwin Temp.
°C]],Curva_Temp[Temp]))</f>
        <v>#REF!</v>
      </c>
      <c r="R186" s="39" t="e">
        <f>INDEX(Curva_Temp[Warranted Power Curve for 
1.194Kg/m3 air density '[kW']
SG 5.0-145 (AM+1, 5.2MW) AT 
90M],MATCH(TBL_CalcDarwin[[#This Row],[Darwin Temp.
°C]],Curva_Temp[Temp]))</f>
        <v>#REF!</v>
      </c>
      <c r="S186" s="39" t="e" cm="1">
        <f t="array" ref="S186">INDEX(Curva_Temp[Temp],MATCH(TBL_CalcDarwin[[#This Row],[Darwin Temp.
°C]],Curva_Temp[Temp])+1)</f>
        <v>#REF!</v>
      </c>
      <c r="T186" s="39" t="e" cm="1">
        <f t="array" ref="T186">INDEX(Curva_Temp[Warranted Power Curve for 
1.194Kg/m3 air density '[kW']
SG 5.0-145 (AM+1, 5.2MW) AT 
90M],MATCH(TBL_CalcDarwin[[#This Row],[Darwin Temp.
°C]],Curva_Temp[Temp])+1)</f>
        <v>#REF!</v>
      </c>
      <c r="U1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6" s="39" t="e">
        <f>INDEX(Curva_Temp[Temp],MATCH(TBL_CalcDarwin[[#This Row],[Darwin Temp.
°C]],Curva_Temp[Temp]))</f>
        <v>#REF!</v>
      </c>
      <c r="Z186" s="39" t="e">
        <f>INDEX(Curva_Temp[Warranted Power Curve for 
1.194Kg/m3 air density '[kW']
SG 5.0-145 (AM 0, 5.0MW) AT 
90M],MATCH(TBL_CalcDarwin[[#This Row],[Darwin Temp.
°C]],Curva_Temp[Temp]))</f>
        <v>#REF!</v>
      </c>
      <c r="AA186" s="39" t="e" cm="1">
        <f t="array" ref="AA186">INDEX(Curva_Temp[Temp],MATCH(TBL_CalcDarwin[[#This Row],[Darwin Temp.
°C]],Curva_Temp[Temp])+1)</f>
        <v>#REF!</v>
      </c>
      <c r="AB186" s="39" t="e" cm="1">
        <f t="array" ref="AB186">INDEX(Curva_Temp[Warranted Power Curve for 
1.194Kg/m3 air density '[kW']
SG 5.0-145 (AM 0, 5.0MW) AT 
90M],MATCH(TBL_CalcDarwin[[#This Row],[Darwin Temp.
°C]],Curva_Temp[Temp])+1)</f>
        <v>#REF!</v>
      </c>
      <c r="AC186" s="43" t="e">
        <f>HLOOKUP(TBL_CalcDarwin[[#This Row],[Fecha]],#REF!,2,FALSE)</f>
        <v>#REF!</v>
      </c>
      <c r="AD186" s="43" t="e">
        <f>HLOOKUP(TBL_CalcDarwin[[#This Row],[Fecha]],#REF!,3,FALSE)</f>
        <v>#REF!</v>
      </c>
      <c r="AE186" s="43" t="e">
        <f>HLOOKUP(TBL_CalcDarwin[[#This Row],[Fecha]],#REF!,4,FALSE)</f>
        <v>#REF!</v>
      </c>
      <c r="AF186" s="43" t="e">
        <f>HLOOKUP(TBL_CalcDarwin[[#This Row],[Fecha]],#REF!,5,FALSE)</f>
        <v>#REF!</v>
      </c>
      <c r="AG186" s="43" t="e">
        <f>HLOOKUP(TBL_CalcDarwin[[#This Row],[Fecha]],#REF!,6,FALSE)</f>
        <v>#REF!</v>
      </c>
      <c r="AH186" s="43" t="e">
        <f>HLOOKUP(TBL_CalcDarwin[[#This Row],[Fecha]],#REF!,7,FALSE)</f>
        <v>#REF!</v>
      </c>
      <c r="AI186" s="44" t="e">
        <f>HLOOKUP(TBL_CalcDarwin[[#This Row],[Fecha]],#REF!,8,FALSE)</f>
        <v>#REF!</v>
      </c>
      <c r="AJ186" s="44" t="e">
        <f>HLOOKUP(TBL_CalcDarwin[[#This Row],[Fecha]],#REF!,9,FALSE)</f>
        <v>#REF!</v>
      </c>
      <c r="AK186" s="44" t="e">
        <f>HLOOKUP(TBL_CalcDarwin[[#This Row],[Fecha]],#REF!,10,FALSE)</f>
        <v>#REF!</v>
      </c>
      <c r="AL186" s="44" t="e">
        <f>HLOOKUP(TBL_CalcDarwin[[#This Row],[Fecha]],#REF!,11,FALSE)</f>
        <v>#REF!</v>
      </c>
      <c r="AM186" s="44" t="e">
        <f>HLOOKUP(TBL_CalcDarwin[[#This Row],[Fecha]],#REF!,12,FALSE)</f>
        <v>#REF!</v>
      </c>
      <c r="AN186" s="44" t="e">
        <f>HLOOKUP(TBL_CalcDarwin[[#This Row],[Fecha]],#REF!,13,FALSE)</f>
        <v>#REF!</v>
      </c>
      <c r="AO186" s="35" t="e">
        <f>TBL_CalcDarwin[[#This Row],[Lomitas - Barra A - 5.2 - Cerro]]+TBL_CalcDarwin[[#This Row],[Lomitas - Barra A - 5.2 - Medio]]+TBL_CalcDarwin[[#This Row],[Lomitas - Barra A - 5.2 - Mar]]</f>
        <v>#REF!</v>
      </c>
      <c r="AP1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6" s="35" t="e">
        <f>TBL_CalcDarwin[[#This Row],[Expansión - Barra A - 5.2 - Cerro]]+TBL_CalcDarwin[[#This Row],[Expansión - Barra A - 5.2 - Medio]]+TBL_CalcDarwin[[#This Row],[Expansión - Barra A - 5.2 - Mar]]</f>
        <v>#REF!</v>
      </c>
      <c r="AT186" s="35" t="e">
        <f>TBL_CalcDarwin[[#This Row],[Expansión - Barra B - 5.2 - Cerro]]</f>
        <v>#REF!</v>
      </c>
      <c r="AU1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6" s="29" t="e">
        <f>TBL_CalcDarwin[[#This Row],[Expansión - Barra B - 5.2 - Cerro]]*TBL_CalcDarwin[[#This Row],[AEG 5.2 MW Cerro]]</f>
        <v>#REF!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3">
      <c r="B187" s="51" t="e">
        <f t="shared" si="13"/>
        <v>#REF!</v>
      </c>
      <c r="C187" s="17" t="e">
        <f t="shared" si="17"/>
        <v>#REF!</v>
      </c>
      <c r="D187" s="34" t="e">
        <f>TBL_CalcDarwin[[#This Row],[Darwin PLOM
MW]]+TBL_CalcDarwin[[#This Row],[Darwin PLOME
MW]]</f>
        <v>#REF!</v>
      </c>
      <c r="E187" s="34" t="e">
        <f>TBL_CalcDarwin[[#This Row],[PLOM MW TOTAL BARRA A]]+TBL_CalcDarwin[[#This Row],[PLOM MW TOTAL BARRA B]]</f>
        <v>#REF!</v>
      </c>
      <c r="F187" s="34" t="e">
        <f>TBL_CalcDarwin[[#This Row],[PLOME MW TOTAL BARRA A]]+TBL_CalcDarwin[[#This Row],[PLOME MW TOTAL BARRA B]]</f>
        <v>#REF!</v>
      </c>
      <c r="G187" s="46" t="e">
        <f>#REF!</f>
        <v>#REF!</v>
      </c>
      <c r="H187" s="46" t="e">
        <f>#REF!</f>
        <v>#REF!</v>
      </c>
      <c r="I187" s="47" t="e">
        <f>#REF!</f>
        <v>#REF!</v>
      </c>
      <c r="J187" s="45" t="e">
        <f>CEILING(#REF!*TBL_CalcDarwin[[#This Row],[Darwin Gusts
m/s]],0.5)</f>
        <v>#REF!</v>
      </c>
      <c r="K187" s="45" t="e">
        <f>CEILING(#REF!*TBL_CalcDarwin[[#This Row],[Darwin Gusts
m/s]],0.5)</f>
        <v>#REF!</v>
      </c>
      <c r="L187" s="45" t="e">
        <f>CEILING(TBL_CalcDarwin[[#This Row],[Darwin Gusts
m/s]],0.5)</f>
        <v>#REF!</v>
      </c>
      <c r="M1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7" s="39" t="e">
        <f>INDEX(Curva_Temp[Temp],MATCH(TBL_CalcDarwin[[#This Row],[Darwin Temp.
°C]],Curva_Temp[Temp]))</f>
        <v>#REF!</v>
      </c>
      <c r="R187" s="39" t="e">
        <f>INDEX(Curva_Temp[Warranted Power Curve for 
1.194Kg/m3 air density '[kW']
SG 5.0-145 (AM+1, 5.2MW) AT 
90M],MATCH(TBL_CalcDarwin[[#This Row],[Darwin Temp.
°C]],Curva_Temp[Temp]))</f>
        <v>#REF!</v>
      </c>
      <c r="S187" s="39" t="e" cm="1">
        <f t="array" ref="S187">INDEX(Curva_Temp[Temp],MATCH(TBL_CalcDarwin[[#This Row],[Darwin Temp.
°C]],Curva_Temp[Temp])+1)</f>
        <v>#REF!</v>
      </c>
      <c r="T187" s="39" t="e" cm="1">
        <f t="array" ref="T187">INDEX(Curva_Temp[Warranted Power Curve for 
1.194Kg/m3 air density '[kW']
SG 5.0-145 (AM+1, 5.2MW) AT 
90M],MATCH(TBL_CalcDarwin[[#This Row],[Darwin Temp.
°C]],Curva_Temp[Temp])+1)</f>
        <v>#REF!</v>
      </c>
      <c r="U1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7" s="39" t="e">
        <f>INDEX(Curva_Temp[Temp],MATCH(TBL_CalcDarwin[[#This Row],[Darwin Temp.
°C]],Curva_Temp[Temp]))</f>
        <v>#REF!</v>
      </c>
      <c r="Z187" s="39" t="e">
        <f>INDEX(Curva_Temp[Warranted Power Curve for 
1.194Kg/m3 air density '[kW']
SG 5.0-145 (AM 0, 5.0MW) AT 
90M],MATCH(TBL_CalcDarwin[[#This Row],[Darwin Temp.
°C]],Curva_Temp[Temp]))</f>
        <v>#REF!</v>
      </c>
      <c r="AA187" s="39" t="e" cm="1">
        <f t="array" ref="AA187">INDEX(Curva_Temp[Temp],MATCH(TBL_CalcDarwin[[#This Row],[Darwin Temp.
°C]],Curva_Temp[Temp])+1)</f>
        <v>#REF!</v>
      </c>
      <c r="AB187" s="39" t="e" cm="1">
        <f t="array" ref="AB187">INDEX(Curva_Temp[Warranted Power Curve for 
1.194Kg/m3 air density '[kW']
SG 5.0-145 (AM 0, 5.0MW) AT 
90M],MATCH(TBL_CalcDarwin[[#This Row],[Darwin Temp.
°C]],Curva_Temp[Temp])+1)</f>
        <v>#REF!</v>
      </c>
      <c r="AC187" s="43" t="e">
        <f>HLOOKUP(TBL_CalcDarwin[[#This Row],[Fecha]],#REF!,2,FALSE)</f>
        <v>#REF!</v>
      </c>
      <c r="AD187" s="43" t="e">
        <f>HLOOKUP(TBL_CalcDarwin[[#This Row],[Fecha]],#REF!,3,FALSE)</f>
        <v>#REF!</v>
      </c>
      <c r="AE187" s="43" t="e">
        <f>HLOOKUP(TBL_CalcDarwin[[#This Row],[Fecha]],#REF!,4,FALSE)</f>
        <v>#REF!</v>
      </c>
      <c r="AF187" s="43" t="e">
        <f>HLOOKUP(TBL_CalcDarwin[[#This Row],[Fecha]],#REF!,5,FALSE)</f>
        <v>#REF!</v>
      </c>
      <c r="AG187" s="43" t="e">
        <f>HLOOKUP(TBL_CalcDarwin[[#This Row],[Fecha]],#REF!,6,FALSE)</f>
        <v>#REF!</v>
      </c>
      <c r="AH187" s="43" t="e">
        <f>HLOOKUP(TBL_CalcDarwin[[#This Row],[Fecha]],#REF!,7,FALSE)</f>
        <v>#REF!</v>
      </c>
      <c r="AI187" s="44" t="e">
        <f>HLOOKUP(TBL_CalcDarwin[[#This Row],[Fecha]],#REF!,8,FALSE)</f>
        <v>#REF!</v>
      </c>
      <c r="AJ187" s="44" t="e">
        <f>HLOOKUP(TBL_CalcDarwin[[#This Row],[Fecha]],#REF!,9,FALSE)</f>
        <v>#REF!</v>
      </c>
      <c r="AK187" s="44" t="e">
        <f>HLOOKUP(TBL_CalcDarwin[[#This Row],[Fecha]],#REF!,10,FALSE)</f>
        <v>#REF!</v>
      </c>
      <c r="AL187" s="44" t="e">
        <f>HLOOKUP(TBL_CalcDarwin[[#This Row],[Fecha]],#REF!,11,FALSE)</f>
        <v>#REF!</v>
      </c>
      <c r="AM187" s="44" t="e">
        <f>HLOOKUP(TBL_CalcDarwin[[#This Row],[Fecha]],#REF!,12,FALSE)</f>
        <v>#REF!</v>
      </c>
      <c r="AN187" s="44" t="e">
        <f>HLOOKUP(TBL_CalcDarwin[[#This Row],[Fecha]],#REF!,13,FALSE)</f>
        <v>#REF!</v>
      </c>
      <c r="AO187" s="35" t="e">
        <f>TBL_CalcDarwin[[#This Row],[Lomitas - Barra A - 5.2 - Cerro]]+TBL_CalcDarwin[[#This Row],[Lomitas - Barra A - 5.2 - Medio]]+TBL_CalcDarwin[[#This Row],[Lomitas - Barra A - 5.2 - Mar]]</f>
        <v>#REF!</v>
      </c>
      <c r="AP1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7" s="35" t="e">
        <f>TBL_CalcDarwin[[#This Row],[Expansión - Barra A - 5.2 - Cerro]]+TBL_CalcDarwin[[#This Row],[Expansión - Barra A - 5.2 - Medio]]+TBL_CalcDarwin[[#This Row],[Expansión - Barra A - 5.2 - Mar]]</f>
        <v>#REF!</v>
      </c>
      <c r="AT187" s="35" t="e">
        <f>TBL_CalcDarwin[[#This Row],[Expansión - Barra B - 5.2 - Cerro]]</f>
        <v>#REF!</v>
      </c>
      <c r="AU1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7" s="29" t="e">
        <f>TBL_CalcDarwin[[#This Row],[Expansión - Barra B - 5.2 - Cerro]]*TBL_CalcDarwin[[#This Row],[AEG 5.2 MW Cerro]]</f>
        <v>#REF!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3">
      <c r="B188" s="51" t="e">
        <f t="shared" si="13"/>
        <v>#REF!</v>
      </c>
      <c r="C188" s="17" t="e">
        <f t="shared" si="17"/>
        <v>#REF!</v>
      </c>
      <c r="D188" s="34" t="e">
        <f>TBL_CalcDarwin[[#This Row],[Darwin PLOM
MW]]+TBL_CalcDarwin[[#This Row],[Darwin PLOME
MW]]</f>
        <v>#REF!</v>
      </c>
      <c r="E188" s="34" t="e">
        <f>TBL_CalcDarwin[[#This Row],[PLOM MW TOTAL BARRA A]]+TBL_CalcDarwin[[#This Row],[PLOM MW TOTAL BARRA B]]</f>
        <v>#REF!</v>
      </c>
      <c r="F188" s="34" t="e">
        <f>TBL_CalcDarwin[[#This Row],[PLOME MW TOTAL BARRA A]]+TBL_CalcDarwin[[#This Row],[PLOME MW TOTAL BARRA B]]</f>
        <v>#REF!</v>
      </c>
      <c r="G188" s="46" t="e">
        <f>#REF!</f>
        <v>#REF!</v>
      </c>
      <c r="H188" s="46" t="e">
        <f>#REF!</f>
        <v>#REF!</v>
      </c>
      <c r="I188" s="47" t="e">
        <f>#REF!</f>
        <v>#REF!</v>
      </c>
      <c r="J188" s="45" t="e">
        <f>CEILING(#REF!*TBL_CalcDarwin[[#This Row],[Darwin Gusts
m/s]],0.5)</f>
        <v>#REF!</v>
      </c>
      <c r="K188" s="45" t="e">
        <f>CEILING(#REF!*TBL_CalcDarwin[[#This Row],[Darwin Gusts
m/s]],0.5)</f>
        <v>#REF!</v>
      </c>
      <c r="L188" s="45" t="e">
        <f>CEILING(TBL_CalcDarwin[[#This Row],[Darwin Gusts
m/s]],0.5)</f>
        <v>#REF!</v>
      </c>
      <c r="M1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8" s="39" t="e">
        <f>INDEX(Curva_Temp[Temp],MATCH(TBL_CalcDarwin[[#This Row],[Darwin Temp.
°C]],Curva_Temp[Temp]))</f>
        <v>#REF!</v>
      </c>
      <c r="R188" s="39" t="e">
        <f>INDEX(Curva_Temp[Warranted Power Curve for 
1.194Kg/m3 air density '[kW']
SG 5.0-145 (AM+1, 5.2MW) AT 
90M],MATCH(TBL_CalcDarwin[[#This Row],[Darwin Temp.
°C]],Curva_Temp[Temp]))</f>
        <v>#REF!</v>
      </c>
      <c r="S188" s="39" t="e" cm="1">
        <f t="array" ref="S188">INDEX(Curva_Temp[Temp],MATCH(TBL_CalcDarwin[[#This Row],[Darwin Temp.
°C]],Curva_Temp[Temp])+1)</f>
        <v>#REF!</v>
      </c>
      <c r="T188" s="39" t="e" cm="1">
        <f t="array" ref="T188">INDEX(Curva_Temp[Warranted Power Curve for 
1.194Kg/m3 air density '[kW']
SG 5.0-145 (AM+1, 5.2MW) AT 
90M],MATCH(TBL_CalcDarwin[[#This Row],[Darwin Temp.
°C]],Curva_Temp[Temp])+1)</f>
        <v>#REF!</v>
      </c>
      <c r="U1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8" s="39" t="e">
        <f>INDEX(Curva_Temp[Temp],MATCH(TBL_CalcDarwin[[#This Row],[Darwin Temp.
°C]],Curva_Temp[Temp]))</f>
        <v>#REF!</v>
      </c>
      <c r="Z188" s="39" t="e">
        <f>INDEX(Curva_Temp[Warranted Power Curve for 
1.194Kg/m3 air density '[kW']
SG 5.0-145 (AM 0, 5.0MW) AT 
90M],MATCH(TBL_CalcDarwin[[#This Row],[Darwin Temp.
°C]],Curva_Temp[Temp]))</f>
        <v>#REF!</v>
      </c>
      <c r="AA188" s="39" t="e" cm="1">
        <f t="array" ref="AA188">INDEX(Curva_Temp[Temp],MATCH(TBL_CalcDarwin[[#This Row],[Darwin Temp.
°C]],Curva_Temp[Temp])+1)</f>
        <v>#REF!</v>
      </c>
      <c r="AB188" s="39" t="e" cm="1">
        <f t="array" ref="AB188">INDEX(Curva_Temp[Warranted Power Curve for 
1.194Kg/m3 air density '[kW']
SG 5.0-145 (AM 0, 5.0MW) AT 
90M],MATCH(TBL_CalcDarwin[[#This Row],[Darwin Temp.
°C]],Curva_Temp[Temp])+1)</f>
        <v>#REF!</v>
      </c>
      <c r="AC188" s="43" t="e">
        <f>HLOOKUP(TBL_CalcDarwin[[#This Row],[Fecha]],#REF!,2,FALSE)</f>
        <v>#REF!</v>
      </c>
      <c r="AD188" s="43" t="e">
        <f>HLOOKUP(TBL_CalcDarwin[[#This Row],[Fecha]],#REF!,3,FALSE)</f>
        <v>#REF!</v>
      </c>
      <c r="AE188" s="43" t="e">
        <f>HLOOKUP(TBL_CalcDarwin[[#This Row],[Fecha]],#REF!,4,FALSE)</f>
        <v>#REF!</v>
      </c>
      <c r="AF188" s="43" t="e">
        <f>HLOOKUP(TBL_CalcDarwin[[#This Row],[Fecha]],#REF!,5,FALSE)</f>
        <v>#REF!</v>
      </c>
      <c r="AG188" s="43" t="e">
        <f>HLOOKUP(TBL_CalcDarwin[[#This Row],[Fecha]],#REF!,6,FALSE)</f>
        <v>#REF!</v>
      </c>
      <c r="AH188" s="43" t="e">
        <f>HLOOKUP(TBL_CalcDarwin[[#This Row],[Fecha]],#REF!,7,FALSE)</f>
        <v>#REF!</v>
      </c>
      <c r="AI188" s="44" t="e">
        <f>HLOOKUP(TBL_CalcDarwin[[#This Row],[Fecha]],#REF!,8,FALSE)</f>
        <v>#REF!</v>
      </c>
      <c r="AJ188" s="44" t="e">
        <f>HLOOKUP(TBL_CalcDarwin[[#This Row],[Fecha]],#REF!,9,FALSE)</f>
        <v>#REF!</v>
      </c>
      <c r="AK188" s="44" t="e">
        <f>HLOOKUP(TBL_CalcDarwin[[#This Row],[Fecha]],#REF!,10,FALSE)</f>
        <v>#REF!</v>
      </c>
      <c r="AL188" s="44" t="e">
        <f>HLOOKUP(TBL_CalcDarwin[[#This Row],[Fecha]],#REF!,11,FALSE)</f>
        <v>#REF!</v>
      </c>
      <c r="AM188" s="44" t="e">
        <f>HLOOKUP(TBL_CalcDarwin[[#This Row],[Fecha]],#REF!,12,FALSE)</f>
        <v>#REF!</v>
      </c>
      <c r="AN188" s="44" t="e">
        <f>HLOOKUP(TBL_CalcDarwin[[#This Row],[Fecha]],#REF!,13,FALSE)</f>
        <v>#REF!</v>
      </c>
      <c r="AO188" s="35" t="e">
        <f>TBL_CalcDarwin[[#This Row],[Lomitas - Barra A - 5.2 - Cerro]]+TBL_CalcDarwin[[#This Row],[Lomitas - Barra A - 5.2 - Medio]]+TBL_CalcDarwin[[#This Row],[Lomitas - Barra A - 5.2 - Mar]]</f>
        <v>#REF!</v>
      </c>
      <c r="AP1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8" s="35" t="e">
        <f>TBL_CalcDarwin[[#This Row],[Expansión - Barra A - 5.2 - Cerro]]+TBL_CalcDarwin[[#This Row],[Expansión - Barra A - 5.2 - Medio]]+TBL_CalcDarwin[[#This Row],[Expansión - Barra A - 5.2 - Mar]]</f>
        <v>#REF!</v>
      </c>
      <c r="AT188" s="35" t="e">
        <f>TBL_CalcDarwin[[#This Row],[Expansión - Barra B - 5.2 - Cerro]]</f>
        <v>#REF!</v>
      </c>
      <c r="AU1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8" s="29" t="e">
        <f>TBL_CalcDarwin[[#This Row],[Expansión - Barra B - 5.2 - Cerro]]*TBL_CalcDarwin[[#This Row],[AEG 5.2 MW Cerro]]</f>
        <v>#REF!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3">
      <c r="B189" s="51" t="e">
        <f t="shared" si="13"/>
        <v>#REF!</v>
      </c>
      <c r="C189" s="17" t="e">
        <f t="shared" si="17"/>
        <v>#REF!</v>
      </c>
      <c r="D189" s="34" t="e">
        <f>TBL_CalcDarwin[[#This Row],[Darwin PLOM
MW]]+TBL_CalcDarwin[[#This Row],[Darwin PLOME
MW]]</f>
        <v>#REF!</v>
      </c>
      <c r="E189" s="34" t="e">
        <f>TBL_CalcDarwin[[#This Row],[PLOM MW TOTAL BARRA A]]+TBL_CalcDarwin[[#This Row],[PLOM MW TOTAL BARRA B]]</f>
        <v>#REF!</v>
      </c>
      <c r="F189" s="34" t="e">
        <f>TBL_CalcDarwin[[#This Row],[PLOME MW TOTAL BARRA A]]+TBL_CalcDarwin[[#This Row],[PLOME MW TOTAL BARRA B]]</f>
        <v>#REF!</v>
      </c>
      <c r="G189" s="46" t="e">
        <f>#REF!</f>
        <v>#REF!</v>
      </c>
      <c r="H189" s="46" t="e">
        <f>#REF!</f>
        <v>#REF!</v>
      </c>
      <c r="I189" s="47" t="e">
        <f>#REF!</f>
        <v>#REF!</v>
      </c>
      <c r="J189" s="45" t="e">
        <f>CEILING(#REF!*TBL_CalcDarwin[[#This Row],[Darwin Gusts
m/s]],0.5)</f>
        <v>#REF!</v>
      </c>
      <c r="K189" s="45" t="e">
        <f>CEILING(#REF!*TBL_CalcDarwin[[#This Row],[Darwin Gusts
m/s]],0.5)</f>
        <v>#REF!</v>
      </c>
      <c r="L189" s="45" t="e">
        <f>CEILING(TBL_CalcDarwin[[#This Row],[Darwin Gusts
m/s]],0.5)</f>
        <v>#REF!</v>
      </c>
      <c r="M1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9" s="39" t="e">
        <f>INDEX(Curva_Temp[Temp],MATCH(TBL_CalcDarwin[[#This Row],[Darwin Temp.
°C]],Curva_Temp[Temp]))</f>
        <v>#REF!</v>
      </c>
      <c r="R189" s="39" t="e">
        <f>INDEX(Curva_Temp[Warranted Power Curve for 
1.194Kg/m3 air density '[kW']
SG 5.0-145 (AM+1, 5.2MW) AT 
90M],MATCH(TBL_CalcDarwin[[#This Row],[Darwin Temp.
°C]],Curva_Temp[Temp]))</f>
        <v>#REF!</v>
      </c>
      <c r="S189" s="39" t="e" cm="1">
        <f t="array" ref="S189">INDEX(Curva_Temp[Temp],MATCH(TBL_CalcDarwin[[#This Row],[Darwin Temp.
°C]],Curva_Temp[Temp])+1)</f>
        <v>#REF!</v>
      </c>
      <c r="T189" s="39" t="e" cm="1">
        <f t="array" ref="T189">INDEX(Curva_Temp[Warranted Power Curve for 
1.194Kg/m3 air density '[kW']
SG 5.0-145 (AM+1, 5.2MW) AT 
90M],MATCH(TBL_CalcDarwin[[#This Row],[Darwin Temp.
°C]],Curva_Temp[Temp])+1)</f>
        <v>#REF!</v>
      </c>
      <c r="U1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9" s="39" t="e">
        <f>INDEX(Curva_Temp[Temp],MATCH(TBL_CalcDarwin[[#This Row],[Darwin Temp.
°C]],Curva_Temp[Temp]))</f>
        <v>#REF!</v>
      </c>
      <c r="Z189" s="39" t="e">
        <f>INDEX(Curva_Temp[Warranted Power Curve for 
1.194Kg/m3 air density '[kW']
SG 5.0-145 (AM 0, 5.0MW) AT 
90M],MATCH(TBL_CalcDarwin[[#This Row],[Darwin Temp.
°C]],Curva_Temp[Temp]))</f>
        <v>#REF!</v>
      </c>
      <c r="AA189" s="39" t="e" cm="1">
        <f t="array" ref="AA189">INDEX(Curva_Temp[Temp],MATCH(TBL_CalcDarwin[[#This Row],[Darwin Temp.
°C]],Curva_Temp[Temp])+1)</f>
        <v>#REF!</v>
      </c>
      <c r="AB189" s="39" t="e" cm="1">
        <f t="array" ref="AB189">INDEX(Curva_Temp[Warranted Power Curve for 
1.194Kg/m3 air density '[kW']
SG 5.0-145 (AM 0, 5.0MW) AT 
90M],MATCH(TBL_CalcDarwin[[#This Row],[Darwin Temp.
°C]],Curva_Temp[Temp])+1)</f>
        <v>#REF!</v>
      </c>
      <c r="AC189" s="43" t="e">
        <f>HLOOKUP(TBL_CalcDarwin[[#This Row],[Fecha]],#REF!,2,FALSE)</f>
        <v>#REF!</v>
      </c>
      <c r="AD189" s="43" t="e">
        <f>HLOOKUP(TBL_CalcDarwin[[#This Row],[Fecha]],#REF!,3,FALSE)</f>
        <v>#REF!</v>
      </c>
      <c r="AE189" s="43" t="e">
        <f>HLOOKUP(TBL_CalcDarwin[[#This Row],[Fecha]],#REF!,4,FALSE)</f>
        <v>#REF!</v>
      </c>
      <c r="AF189" s="43" t="e">
        <f>HLOOKUP(TBL_CalcDarwin[[#This Row],[Fecha]],#REF!,5,FALSE)</f>
        <v>#REF!</v>
      </c>
      <c r="AG189" s="43" t="e">
        <f>HLOOKUP(TBL_CalcDarwin[[#This Row],[Fecha]],#REF!,6,FALSE)</f>
        <v>#REF!</v>
      </c>
      <c r="AH189" s="43" t="e">
        <f>HLOOKUP(TBL_CalcDarwin[[#This Row],[Fecha]],#REF!,7,FALSE)</f>
        <v>#REF!</v>
      </c>
      <c r="AI189" s="44" t="e">
        <f>HLOOKUP(TBL_CalcDarwin[[#This Row],[Fecha]],#REF!,8,FALSE)</f>
        <v>#REF!</v>
      </c>
      <c r="AJ189" s="44" t="e">
        <f>HLOOKUP(TBL_CalcDarwin[[#This Row],[Fecha]],#REF!,9,FALSE)</f>
        <v>#REF!</v>
      </c>
      <c r="AK189" s="44" t="e">
        <f>HLOOKUP(TBL_CalcDarwin[[#This Row],[Fecha]],#REF!,10,FALSE)</f>
        <v>#REF!</v>
      </c>
      <c r="AL189" s="44" t="e">
        <f>HLOOKUP(TBL_CalcDarwin[[#This Row],[Fecha]],#REF!,11,FALSE)</f>
        <v>#REF!</v>
      </c>
      <c r="AM189" s="44" t="e">
        <f>HLOOKUP(TBL_CalcDarwin[[#This Row],[Fecha]],#REF!,12,FALSE)</f>
        <v>#REF!</v>
      </c>
      <c r="AN189" s="44" t="e">
        <f>HLOOKUP(TBL_CalcDarwin[[#This Row],[Fecha]],#REF!,13,FALSE)</f>
        <v>#REF!</v>
      </c>
      <c r="AO189" s="35" t="e">
        <f>TBL_CalcDarwin[[#This Row],[Lomitas - Barra A - 5.2 - Cerro]]+TBL_CalcDarwin[[#This Row],[Lomitas - Barra A - 5.2 - Medio]]+TBL_CalcDarwin[[#This Row],[Lomitas - Barra A - 5.2 - Mar]]</f>
        <v>#REF!</v>
      </c>
      <c r="AP1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9" s="35" t="e">
        <f>TBL_CalcDarwin[[#This Row],[Expansión - Barra A - 5.2 - Cerro]]+TBL_CalcDarwin[[#This Row],[Expansión - Barra A - 5.2 - Medio]]+TBL_CalcDarwin[[#This Row],[Expansión - Barra A - 5.2 - Mar]]</f>
        <v>#REF!</v>
      </c>
      <c r="AT189" s="35" t="e">
        <f>TBL_CalcDarwin[[#This Row],[Expansión - Barra B - 5.2 - Cerro]]</f>
        <v>#REF!</v>
      </c>
      <c r="AU1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9" s="29" t="e">
        <f>TBL_CalcDarwin[[#This Row],[Expansión - Barra B - 5.2 - Cerro]]*TBL_CalcDarwin[[#This Row],[AEG 5.2 MW Cerro]]</f>
        <v>#REF!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3">
      <c r="B190" s="51" t="e">
        <f t="shared" si="13"/>
        <v>#REF!</v>
      </c>
      <c r="C190" s="17" t="e">
        <f t="shared" si="17"/>
        <v>#REF!</v>
      </c>
      <c r="D190" s="34" t="e">
        <f>TBL_CalcDarwin[[#This Row],[Darwin PLOM
MW]]+TBL_CalcDarwin[[#This Row],[Darwin PLOME
MW]]</f>
        <v>#REF!</v>
      </c>
      <c r="E190" s="34" t="e">
        <f>TBL_CalcDarwin[[#This Row],[PLOM MW TOTAL BARRA A]]+TBL_CalcDarwin[[#This Row],[PLOM MW TOTAL BARRA B]]</f>
        <v>#REF!</v>
      </c>
      <c r="F190" s="34" t="e">
        <f>TBL_CalcDarwin[[#This Row],[PLOME MW TOTAL BARRA A]]+TBL_CalcDarwin[[#This Row],[PLOME MW TOTAL BARRA B]]</f>
        <v>#REF!</v>
      </c>
      <c r="G190" s="46" t="e">
        <f>#REF!</f>
        <v>#REF!</v>
      </c>
      <c r="H190" s="46" t="e">
        <f>#REF!</f>
        <v>#REF!</v>
      </c>
      <c r="I190" s="47" t="e">
        <f>#REF!</f>
        <v>#REF!</v>
      </c>
      <c r="J190" s="45" t="e">
        <f>CEILING(#REF!*TBL_CalcDarwin[[#This Row],[Darwin Gusts
m/s]],0.5)</f>
        <v>#REF!</v>
      </c>
      <c r="K190" s="45" t="e">
        <f>CEILING(#REF!*TBL_CalcDarwin[[#This Row],[Darwin Gusts
m/s]],0.5)</f>
        <v>#REF!</v>
      </c>
      <c r="L190" s="45" t="e">
        <f>CEILING(TBL_CalcDarwin[[#This Row],[Darwin Gusts
m/s]],0.5)</f>
        <v>#REF!</v>
      </c>
      <c r="M1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0" s="39" t="e">
        <f>INDEX(Curva_Temp[Temp],MATCH(TBL_CalcDarwin[[#This Row],[Darwin Temp.
°C]],Curva_Temp[Temp]))</f>
        <v>#REF!</v>
      </c>
      <c r="R190" s="39" t="e">
        <f>INDEX(Curva_Temp[Warranted Power Curve for 
1.194Kg/m3 air density '[kW']
SG 5.0-145 (AM+1, 5.2MW) AT 
90M],MATCH(TBL_CalcDarwin[[#This Row],[Darwin Temp.
°C]],Curva_Temp[Temp]))</f>
        <v>#REF!</v>
      </c>
      <c r="S190" s="39" t="e" cm="1">
        <f t="array" ref="S190">INDEX(Curva_Temp[Temp],MATCH(TBL_CalcDarwin[[#This Row],[Darwin Temp.
°C]],Curva_Temp[Temp])+1)</f>
        <v>#REF!</v>
      </c>
      <c r="T190" s="39" t="e" cm="1">
        <f t="array" ref="T190">INDEX(Curva_Temp[Warranted Power Curve for 
1.194Kg/m3 air density '[kW']
SG 5.0-145 (AM+1, 5.2MW) AT 
90M],MATCH(TBL_CalcDarwin[[#This Row],[Darwin Temp.
°C]],Curva_Temp[Temp])+1)</f>
        <v>#REF!</v>
      </c>
      <c r="U1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0" s="39" t="e">
        <f>INDEX(Curva_Temp[Temp],MATCH(TBL_CalcDarwin[[#This Row],[Darwin Temp.
°C]],Curva_Temp[Temp]))</f>
        <v>#REF!</v>
      </c>
      <c r="Z190" s="39" t="e">
        <f>INDEX(Curva_Temp[Warranted Power Curve for 
1.194Kg/m3 air density '[kW']
SG 5.0-145 (AM 0, 5.0MW) AT 
90M],MATCH(TBL_CalcDarwin[[#This Row],[Darwin Temp.
°C]],Curva_Temp[Temp]))</f>
        <v>#REF!</v>
      </c>
      <c r="AA190" s="39" t="e" cm="1">
        <f t="array" ref="AA190">INDEX(Curva_Temp[Temp],MATCH(TBL_CalcDarwin[[#This Row],[Darwin Temp.
°C]],Curva_Temp[Temp])+1)</f>
        <v>#REF!</v>
      </c>
      <c r="AB190" s="39" t="e" cm="1">
        <f t="array" ref="AB190">INDEX(Curva_Temp[Warranted Power Curve for 
1.194Kg/m3 air density '[kW']
SG 5.0-145 (AM 0, 5.0MW) AT 
90M],MATCH(TBL_CalcDarwin[[#This Row],[Darwin Temp.
°C]],Curva_Temp[Temp])+1)</f>
        <v>#REF!</v>
      </c>
      <c r="AC190" s="43" t="e">
        <f>HLOOKUP(TBL_CalcDarwin[[#This Row],[Fecha]],#REF!,2,FALSE)</f>
        <v>#REF!</v>
      </c>
      <c r="AD190" s="43" t="e">
        <f>HLOOKUP(TBL_CalcDarwin[[#This Row],[Fecha]],#REF!,3,FALSE)</f>
        <v>#REF!</v>
      </c>
      <c r="AE190" s="43" t="e">
        <f>HLOOKUP(TBL_CalcDarwin[[#This Row],[Fecha]],#REF!,4,FALSE)</f>
        <v>#REF!</v>
      </c>
      <c r="AF190" s="43" t="e">
        <f>HLOOKUP(TBL_CalcDarwin[[#This Row],[Fecha]],#REF!,5,FALSE)</f>
        <v>#REF!</v>
      </c>
      <c r="AG190" s="43" t="e">
        <f>HLOOKUP(TBL_CalcDarwin[[#This Row],[Fecha]],#REF!,6,FALSE)</f>
        <v>#REF!</v>
      </c>
      <c r="AH190" s="43" t="e">
        <f>HLOOKUP(TBL_CalcDarwin[[#This Row],[Fecha]],#REF!,7,FALSE)</f>
        <v>#REF!</v>
      </c>
      <c r="AI190" s="44" t="e">
        <f>HLOOKUP(TBL_CalcDarwin[[#This Row],[Fecha]],#REF!,8,FALSE)</f>
        <v>#REF!</v>
      </c>
      <c r="AJ190" s="44" t="e">
        <f>HLOOKUP(TBL_CalcDarwin[[#This Row],[Fecha]],#REF!,9,FALSE)</f>
        <v>#REF!</v>
      </c>
      <c r="AK190" s="44" t="e">
        <f>HLOOKUP(TBL_CalcDarwin[[#This Row],[Fecha]],#REF!,10,FALSE)</f>
        <v>#REF!</v>
      </c>
      <c r="AL190" s="44" t="e">
        <f>HLOOKUP(TBL_CalcDarwin[[#This Row],[Fecha]],#REF!,11,FALSE)</f>
        <v>#REF!</v>
      </c>
      <c r="AM190" s="44" t="e">
        <f>HLOOKUP(TBL_CalcDarwin[[#This Row],[Fecha]],#REF!,12,FALSE)</f>
        <v>#REF!</v>
      </c>
      <c r="AN190" s="44" t="e">
        <f>HLOOKUP(TBL_CalcDarwin[[#This Row],[Fecha]],#REF!,13,FALSE)</f>
        <v>#REF!</v>
      </c>
      <c r="AO190" s="35" t="e">
        <f>TBL_CalcDarwin[[#This Row],[Lomitas - Barra A - 5.2 - Cerro]]+TBL_CalcDarwin[[#This Row],[Lomitas - Barra A - 5.2 - Medio]]+TBL_CalcDarwin[[#This Row],[Lomitas - Barra A - 5.2 - Mar]]</f>
        <v>#REF!</v>
      </c>
      <c r="AP1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0" s="35" t="e">
        <f>TBL_CalcDarwin[[#This Row],[Expansión - Barra A - 5.2 - Cerro]]+TBL_CalcDarwin[[#This Row],[Expansión - Barra A - 5.2 - Medio]]+TBL_CalcDarwin[[#This Row],[Expansión - Barra A - 5.2 - Mar]]</f>
        <v>#REF!</v>
      </c>
      <c r="AT190" s="35" t="e">
        <f>TBL_CalcDarwin[[#This Row],[Expansión - Barra B - 5.2 - Cerro]]</f>
        <v>#REF!</v>
      </c>
      <c r="AU1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0" s="29" t="e">
        <f>TBL_CalcDarwin[[#This Row],[Expansión - Barra B - 5.2 - Cerro]]*TBL_CalcDarwin[[#This Row],[AEG 5.2 MW Cerro]]</f>
        <v>#REF!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3">
      <c r="B191" s="51" t="e">
        <f t="shared" si="13"/>
        <v>#REF!</v>
      </c>
      <c r="C191" s="17" t="e">
        <f>C190+TIME(1,0,0)</f>
        <v>#REF!</v>
      </c>
      <c r="D191" s="34" t="e">
        <f>TBL_CalcDarwin[[#This Row],[Darwin PLOM
MW]]+TBL_CalcDarwin[[#This Row],[Darwin PLOME
MW]]</f>
        <v>#REF!</v>
      </c>
      <c r="E191" s="34" t="e">
        <f>TBL_CalcDarwin[[#This Row],[PLOM MW TOTAL BARRA A]]+TBL_CalcDarwin[[#This Row],[PLOM MW TOTAL BARRA B]]</f>
        <v>#REF!</v>
      </c>
      <c r="F191" s="34" t="e">
        <f>TBL_CalcDarwin[[#This Row],[PLOME MW TOTAL BARRA A]]+TBL_CalcDarwin[[#This Row],[PLOME MW TOTAL BARRA B]]</f>
        <v>#REF!</v>
      </c>
      <c r="G191" s="46" t="e">
        <f>#REF!</f>
        <v>#REF!</v>
      </c>
      <c r="H191" s="46" t="e">
        <f>#REF!</f>
        <v>#REF!</v>
      </c>
      <c r="I191" s="47" t="e">
        <f>#REF!</f>
        <v>#REF!</v>
      </c>
      <c r="J191" s="45" t="e">
        <f>CEILING(#REF!*TBL_CalcDarwin[[#This Row],[Darwin Gusts
m/s]],0.5)</f>
        <v>#REF!</v>
      </c>
      <c r="K191" s="45" t="e">
        <f>CEILING(#REF!*TBL_CalcDarwin[[#This Row],[Darwin Gusts
m/s]],0.5)</f>
        <v>#REF!</v>
      </c>
      <c r="L191" s="45" t="e">
        <f>CEILING(TBL_CalcDarwin[[#This Row],[Darwin Gusts
m/s]],0.5)</f>
        <v>#REF!</v>
      </c>
      <c r="M1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1" s="39" t="e">
        <f>INDEX(Curva_Temp[Temp],MATCH(TBL_CalcDarwin[[#This Row],[Darwin Temp.
°C]],Curva_Temp[Temp]))</f>
        <v>#REF!</v>
      </c>
      <c r="R191" s="39" t="e">
        <f>INDEX(Curva_Temp[Warranted Power Curve for 
1.194Kg/m3 air density '[kW']
SG 5.0-145 (AM+1, 5.2MW) AT 
90M],MATCH(TBL_CalcDarwin[[#This Row],[Darwin Temp.
°C]],Curva_Temp[Temp]))</f>
        <v>#REF!</v>
      </c>
      <c r="S191" s="39" t="e" cm="1">
        <f t="array" ref="S191">INDEX(Curva_Temp[Temp],MATCH(TBL_CalcDarwin[[#This Row],[Darwin Temp.
°C]],Curva_Temp[Temp])+1)</f>
        <v>#REF!</v>
      </c>
      <c r="T191" s="39" t="e" cm="1">
        <f t="array" ref="T191">INDEX(Curva_Temp[Warranted Power Curve for 
1.194Kg/m3 air density '[kW']
SG 5.0-145 (AM+1, 5.2MW) AT 
90M],MATCH(TBL_CalcDarwin[[#This Row],[Darwin Temp.
°C]],Curva_Temp[Temp])+1)</f>
        <v>#REF!</v>
      </c>
      <c r="U1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1" s="39" t="e">
        <f>INDEX(Curva_Temp[Temp],MATCH(TBL_CalcDarwin[[#This Row],[Darwin Temp.
°C]],Curva_Temp[Temp]))</f>
        <v>#REF!</v>
      </c>
      <c r="Z191" s="39" t="e">
        <f>INDEX(Curva_Temp[Warranted Power Curve for 
1.194Kg/m3 air density '[kW']
SG 5.0-145 (AM 0, 5.0MW) AT 
90M],MATCH(TBL_CalcDarwin[[#This Row],[Darwin Temp.
°C]],Curva_Temp[Temp]))</f>
        <v>#REF!</v>
      </c>
      <c r="AA191" s="39" t="e" cm="1">
        <f t="array" ref="AA191">INDEX(Curva_Temp[Temp],MATCH(TBL_CalcDarwin[[#This Row],[Darwin Temp.
°C]],Curva_Temp[Temp])+1)</f>
        <v>#REF!</v>
      </c>
      <c r="AB191" s="39" t="e" cm="1">
        <f t="array" ref="AB191">INDEX(Curva_Temp[Warranted Power Curve for 
1.194Kg/m3 air density '[kW']
SG 5.0-145 (AM 0, 5.0MW) AT 
90M],MATCH(TBL_CalcDarwin[[#This Row],[Darwin Temp.
°C]],Curva_Temp[Temp])+1)</f>
        <v>#REF!</v>
      </c>
      <c r="AC191" s="43" t="e">
        <f>HLOOKUP(TBL_CalcDarwin[[#This Row],[Fecha]],#REF!,2,FALSE)</f>
        <v>#REF!</v>
      </c>
      <c r="AD191" s="43" t="e">
        <f>HLOOKUP(TBL_CalcDarwin[[#This Row],[Fecha]],#REF!,3,FALSE)</f>
        <v>#REF!</v>
      </c>
      <c r="AE191" s="43" t="e">
        <f>HLOOKUP(TBL_CalcDarwin[[#This Row],[Fecha]],#REF!,4,FALSE)</f>
        <v>#REF!</v>
      </c>
      <c r="AF191" s="43" t="e">
        <f>HLOOKUP(TBL_CalcDarwin[[#This Row],[Fecha]],#REF!,5,FALSE)</f>
        <v>#REF!</v>
      </c>
      <c r="AG191" s="43" t="e">
        <f>HLOOKUP(TBL_CalcDarwin[[#This Row],[Fecha]],#REF!,6,FALSE)</f>
        <v>#REF!</v>
      </c>
      <c r="AH191" s="43" t="e">
        <f>HLOOKUP(TBL_CalcDarwin[[#This Row],[Fecha]],#REF!,7,FALSE)</f>
        <v>#REF!</v>
      </c>
      <c r="AI191" s="44" t="e">
        <f>HLOOKUP(TBL_CalcDarwin[[#This Row],[Fecha]],#REF!,8,FALSE)</f>
        <v>#REF!</v>
      </c>
      <c r="AJ191" s="44" t="e">
        <f>HLOOKUP(TBL_CalcDarwin[[#This Row],[Fecha]],#REF!,9,FALSE)</f>
        <v>#REF!</v>
      </c>
      <c r="AK191" s="44" t="e">
        <f>HLOOKUP(TBL_CalcDarwin[[#This Row],[Fecha]],#REF!,10,FALSE)</f>
        <v>#REF!</v>
      </c>
      <c r="AL191" s="44" t="e">
        <f>HLOOKUP(TBL_CalcDarwin[[#This Row],[Fecha]],#REF!,11,FALSE)</f>
        <v>#REF!</v>
      </c>
      <c r="AM191" s="44" t="e">
        <f>HLOOKUP(TBL_CalcDarwin[[#This Row],[Fecha]],#REF!,12,FALSE)</f>
        <v>#REF!</v>
      </c>
      <c r="AN191" s="44" t="e">
        <f>HLOOKUP(TBL_CalcDarwin[[#This Row],[Fecha]],#REF!,13,FALSE)</f>
        <v>#REF!</v>
      </c>
      <c r="AO191" s="35" t="e">
        <f>TBL_CalcDarwin[[#This Row],[Lomitas - Barra A - 5.2 - Cerro]]+TBL_CalcDarwin[[#This Row],[Lomitas - Barra A - 5.2 - Medio]]+TBL_CalcDarwin[[#This Row],[Lomitas - Barra A - 5.2 - Mar]]</f>
        <v>#REF!</v>
      </c>
      <c r="AP1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1" s="35" t="e">
        <f>TBL_CalcDarwin[[#This Row],[Expansión - Barra A - 5.2 - Cerro]]+TBL_CalcDarwin[[#This Row],[Expansión - Barra A - 5.2 - Medio]]+TBL_CalcDarwin[[#This Row],[Expansión - Barra A - 5.2 - Mar]]</f>
        <v>#REF!</v>
      </c>
      <c r="AT191" s="35" t="e">
        <f>TBL_CalcDarwin[[#This Row],[Expansión - Barra B - 5.2 - Cerro]]</f>
        <v>#REF!</v>
      </c>
      <c r="AU1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1" s="29" t="e">
        <f>TBL_CalcDarwin[[#This Row],[Expansión - Barra B - 5.2 - Cerro]]*TBL_CalcDarwin[[#This Row],[AEG 5.2 MW Cerro]]</f>
        <v>#REF!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3">
      <c r="B192" s="51" t="e">
        <f t="shared" si="13"/>
        <v>#REF!</v>
      </c>
      <c r="C192" s="17" t="e">
        <f t="shared" ref="C192:C196" si="18">C191+TIME(1,0,0)</f>
        <v>#REF!</v>
      </c>
      <c r="D192" s="34" t="e">
        <f>TBL_CalcDarwin[[#This Row],[Darwin PLOM
MW]]+TBL_CalcDarwin[[#This Row],[Darwin PLOME
MW]]</f>
        <v>#REF!</v>
      </c>
      <c r="E192" s="34" t="e">
        <f>TBL_CalcDarwin[[#This Row],[PLOM MW TOTAL BARRA A]]+TBL_CalcDarwin[[#This Row],[PLOM MW TOTAL BARRA B]]</f>
        <v>#REF!</v>
      </c>
      <c r="F192" s="34" t="e">
        <f>TBL_CalcDarwin[[#This Row],[PLOME MW TOTAL BARRA A]]+TBL_CalcDarwin[[#This Row],[PLOME MW TOTAL BARRA B]]</f>
        <v>#REF!</v>
      </c>
      <c r="G192" s="46" t="e">
        <f>#REF!</f>
        <v>#REF!</v>
      </c>
      <c r="H192" s="46" t="e">
        <f>#REF!</f>
        <v>#REF!</v>
      </c>
      <c r="I192" s="47" t="e">
        <f>#REF!</f>
        <v>#REF!</v>
      </c>
      <c r="J192" s="45" t="e">
        <f>CEILING(#REF!*TBL_CalcDarwin[[#This Row],[Darwin Gusts
m/s]],0.5)</f>
        <v>#REF!</v>
      </c>
      <c r="K192" s="45" t="e">
        <f>CEILING(#REF!*TBL_CalcDarwin[[#This Row],[Darwin Gusts
m/s]],0.5)</f>
        <v>#REF!</v>
      </c>
      <c r="L192" s="45" t="e">
        <f>CEILING(TBL_CalcDarwin[[#This Row],[Darwin Gusts
m/s]],0.5)</f>
        <v>#REF!</v>
      </c>
      <c r="M1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2" s="39" t="e">
        <f>INDEX(Curva_Temp[Temp],MATCH(TBL_CalcDarwin[[#This Row],[Darwin Temp.
°C]],Curva_Temp[Temp]))</f>
        <v>#REF!</v>
      </c>
      <c r="R192" s="39" t="e">
        <f>INDEX(Curva_Temp[Warranted Power Curve for 
1.194Kg/m3 air density '[kW']
SG 5.0-145 (AM+1, 5.2MW) AT 
90M],MATCH(TBL_CalcDarwin[[#This Row],[Darwin Temp.
°C]],Curva_Temp[Temp]))</f>
        <v>#REF!</v>
      </c>
      <c r="S192" s="39" t="e" cm="1">
        <f t="array" ref="S192">INDEX(Curva_Temp[Temp],MATCH(TBL_CalcDarwin[[#This Row],[Darwin Temp.
°C]],Curva_Temp[Temp])+1)</f>
        <v>#REF!</v>
      </c>
      <c r="T192" s="39" t="e" cm="1">
        <f t="array" ref="T192">INDEX(Curva_Temp[Warranted Power Curve for 
1.194Kg/m3 air density '[kW']
SG 5.0-145 (AM+1, 5.2MW) AT 
90M],MATCH(TBL_CalcDarwin[[#This Row],[Darwin Temp.
°C]],Curva_Temp[Temp])+1)</f>
        <v>#REF!</v>
      </c>
      <c r="U1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2" s="39" t="e">
        <f>INDEX(Curva_Temp[Temp],MATCH(TBL_CalcDarwin[[#This Row],[Darwin Temp.
°C]],Curva_Temp[Temp]))</f>
        <v>#REF!</v>
      </c>
      <c r="Z192" s="39" t="e">
        <f>INDEX(Curva_Temp[Warranted Power Curve for 
1.194Kg/m3 air density '[kW']
SG 5.0-145 (AM 0, 5.0MW) AT 
90M],MATCH(TBL_CalcDarwin[[#This Row],[Darwin Temp.
°C]],Curva_Temp[Temp]))</f>
        <v>#REF!</v>
      </c>
      <c r="AA192" s="39" t="e" cm="1">
        <f t="array" ref="AA192">INDEX(Curva_Temp[Temp],MATCH(TBL_CalcDarwin[[#This Row],[Darwin Temp.
°C]],Curva_Temp[Temp])+1)</f>
        <v>#REF!</v>
      </c>
      <c r="AB192" s="39" t="e" cm="1">
        <f t="array" ref="AB192">INDEX(Curva_Temp[Warranted Power Curve for 
1.194Kg/m3 air density '[kW']
SG 5.0-145 (AM 0, 5.0MW) AT 
90M],MATCH(TBL_CalcDarwin[[#This Row],[Darwin Temp.
°C]],Curva_Temp[Temp])+1)</f>
        <v>#REF!</v>
      </c>
      <c r="AC192" s="43" t="e">
        <f>HLOOKUP(TBL_CalcDarwin[[#This Row],[Fecha]],#REF!,2,FALSE)</f>
        <v>#REF!</v>
      </c>
      <c r="AD192" s="43" t="e">
        <f>HLOOKUP(TBL_CalcDarwin[[#This Row],[Fecha]],#REF!,3,FALSE)</f>
        <v>#REF!</v>
      </c>
      <c r="AE192" s="43" t="e">
        <f>HLOOKUP(TBL_CalcDarwin[[#This Row],[Fecha]],#REF!,4,FALSE)</f>
        <v>#REF!</v>
      </c>
      <c r="AF192" s="43" t="e">
        <f>HLOOKUP(TBL_CalcDarwin[[#This Row],[Fecha]],#REF!,5,FALSE)</f>
        <v>#REF!</v>
      </c>
      <c r="AG192" s="43" t="e">
        <f>HLOOKUP(TBL_CalcDarwin[[#This Row],[Fecha]],#REF!,6,FALSE)</f>
        <v>#REF!</v>
      </c>
      <c r="AH192" s="43" t="e">
        <f>HLOOKUP(TBL_CalcDarwin[[#This Row],[Fecha]],#REF!,7,FALSE)</f>
        <v>#REF!</v>
      </c>
      <c r="AI192" s="44" t="e">
        <f>HLOOKUP(TBL_CalcDarwin[[#This Row],[Fecha]],#REF!,8,FALSE)</f>
        <v>#REF!</v>
      </c>
      <c r="AJ192" s="44" t="e">
        <f>HLOOKUP(TBL_CalcDarwin[[#This Row],[Fecha]],#REF!,9,FALSE)</f>
        <v>#REF!</v>
      </c>
      <c r="AK192" s="44" t="e">
        <f>HLOOKUP(TBL_CalcDarwin[[#This Row],[Fecha]],#REF!,10,FALSE)</f>
        <v>#REF!</v>
      </c>
      <c r="AL192" s="44" t="e">
        <f>HLOOKUP(TBL_CalcDarwin[[#This Row],[Fecha]],#REF!,11,FALSE)</f>
        <v>#REF!</v>
      </c>
      <c r="AM192" s="44" t="e">
        <f>HLOOKUP(TBL_CalcDarwin[[#This Row],[Fecha]],#REF!,12,FALSE)</f>
        <v>#REF!</v>
      </c>
      <c r="AN192" s="44" t="e">
        <f>HLOOKUP(TBL_CalcDarwin[[#This Row],[Fecha]],#REF!,13,FALSE)</f>
        <v>#REF!</v>
      </c>
      <c r="AO192" s="35" t="e">
        <f>TBL_CalcDarwin[[#This Row],[Lomitas - Barra A - 5.2 - Cerro]]+TBL_CalcDarwin[[#This Row],[Lomitas - Barra A - 5.2 - Medio]]+TBL_CalcDarwin[[#This Row],[Lomitas - Barra A - 5.2 - Mar]]</f>
        <v>#REF!</v>
      </c>
      <c r="AP1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2" s="35" t="e">
        <f>TBL_CalcDarwin[[#This Row],[Expansión - Barra A - 5.2 - Cerro]]+TBL_CalcDarwin[[#This Row],[Expansión - Barra A - 5.2 - Medio]]+TBL_CalcDarwin[[#This Row],[Expansión - Barra A - 5.2 - Mar]]</f>
        <v>#REF!</v>
      </c>
      <c r="AT192" s="35" t="e">
        <f>TBL_CalcDarwin[[#This Row],[Expansión - Barra B - 5.2 - Cerro]]</f>
        <v>#REF!</v>
      </c>
      <c r="AU1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2" s="29" t="e">
        <f>TBL_CalcDarwin[[#This Row],[Expansión - Barra B - 5.2 - Cerro]]*TBL_CalcDarwin[[#This Row],[AEG 5.2 MW Cerro]]</f>
        <v>#REF!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3">
      <c r="B193" s="51" t="e">
        <f t="shared" si="13"/>
        <v>#REF!</v>
      </c>
      <c r="C193" s="17" t="e">
        <f t="shared" si="18"/>
        <v>#REF!</v>
      </c>
      <c r="D193" s="34" t="e">
        <f>TBL_CalcDarwin[[#This Row],[Darwin PLOM
MW]]+TBL_CalcDarwin[[#This Row],[Darwin PLOME
MW]]</f>
        <v>#REF!</v>
      </c>
      <c r="E193" s="34" t="e">
        <f>TBL_CalcDarwin[[#This Row],[PLOM MW TOTAL BARRA A]]+TBL_CalcDarwin[[#This Row],[PLOM MW TOTAL BARRA B]]</f>
        <v>#REF!</v>
      </c>
      <c r="F193" s="34" t="e">
        <f>TBL_CalcDarwin[[#This Row],[PLOME MW TOTAL BARRA A]]+TBL_CalcDarwin[[#This Row],[PLOME MW TOTAL BARRA B]]</f>
        <v>#REF!</v>
      </c>
      <c r="G193" s="46" t="e">
        <f>#REF!</f>
        <v>#REF!</v>
      </c>
      <c r="H193" s="46" t="e">
        <f>#REF!</f>
        <v>#REF!</v>
      </c>
      <c r="I193" s="47" t="e">
        <f>#REF!</f>
        <v>#REF!</v>
      </c>
      <c r="J193" s="45" t="e">
        <f>CEILING(#REF!*TBL_CalcDarwin[[#This Row],[Darwin Gusts
m/s]],0.5)</f>
        <v>#REF!</v>
      </c>
      <c r="K193" s="45" t="e">
        <f>CEILING(#REF!*TBL_CalcDarwin[[#This Row],[Darwin Gusts
m/s]],0.5)</f>
        <v>#REF!</v>
      </c>
      <c r="L193" s="45" t="e">
        <f>CEILING(TBL_CalcDarwin[[#This Row],[Darwin Gusts
m/s]],0.5)</f>
        <v>#REF!</v>
      </c>
      <c r="M1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3" s="39" t="e">
        <f>INDEX(Curva_Temp[Temp],MATCH(TBL_CalcDarwin[[#This Row],[Darwin Temp.
°C]],Curva_Temp[Temp]))</f>
        <v>#REF!</v>
      </c>
      <c r="R193" s="39" t="e">
        <f>INDEX(Curva_Temp[Warranted Power Curve for 
1.194Kg/m3 air density '[kW']
SG 5.0-145 (AM+1, 5.2MW) AT 
90M],MATCH(TBL_CalcDarwin[[#This Row],[Darwin Temp.
°C]],Curva_Temp[Temp]))</f>
        <v>#REF!</v>
      </c>
      <c r="S193" s="39" t="e" cm="1">
        <f t="array" ref="S193">INDEX(Curva_Temp[Temp],MATCH(TBL_CalcDarwin[[#This Row],[Darwin Temp.
°C]],Curva_Temp[Temp])+1)</f>
        <v>#REF!</v>
      </c>
      <c r="T193" s="39" t="e" cm="1">
        <f t="array" ref="T193">INDEX(Curva_Temp[Warranted Power Curve for 
1.194Kg/m3 air density '[kW']
SG 5.0-145 (AM+1, 5.2MW) AT 
90M],MATCH(TBL_CalcDarwin[[#This Row],[Darwin Temp.
°C]],Curva_Temp[Temp])+1)</f>
        <v>#REF!</v>
      </c>
      <c r="U1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3" s="39" t="e">
        <f>INDEX(Curva_Temp[Temp],MATCH(TBL_CalcDarwin[[#This Row],[Darwin Temp.
°C]],Curva_Temp[Temp]))</f>
        <v>#REF!</v>
      </c>
      <c r="Z193" s="39" t="e">
        <f>INDEX(Curva_Temp[Warranted Power Curve for 
1.194Kg/m3 air density '[kW']
SG 5.0-145 (AM 0, 5.0MW) AT 
90M],MATCH(TBL_CalcDarwin[[#This Row],[Darwin Temp.
°C]],Curva_Temp[Temp]))</f>
        <v>#REF!</v>
      </c>
      <c r="AA193" s="39" t="e" cm="1">
        <f t="array" ref="AA193">INDEX(Curva_Temp[Temp],MATCH(TBL_CalcDarwin[[#This Row],[Darwin Temp.
°C]],Curva_Temp[Temp])+1)</f>
        <v>#REF!</v>
      </c>
      <c r="AB193" s="39" t="e" cm="1">
        <f t="array" ref="AB193">INDEX(Curva_Temp[Warranted Power Curve for 
1.194Kg/m3 air density '[kW']
SG 5.0-145 (AM 0, 5.0MW) AT 
90M],MATCH(TBL_CalcDarwin[[#This Row],[Darwin Temp.
°C]],Curva_Temp[Temp])+1)</f>
        <v>#REF!</v>
      </c>
      <c r="AC193" s="43" t="e">
        <f>HLOOKUP(TBL_CalcDarwin[[#This Row],[Fecha]],#REF!,2,FALSE)</f>
        <v>#REF!</v>
      </c>
      <c r="AD193" s="43" t="e">
        <f>HLOOKUP(TBL_CalcDarwin[[#This Row],[Fecha]],#REF!,3,FALSE)</f>
        <v>#REF!</v>
      </c>
      <c r="AE193" s="43" t="e">
        <f>HLOOKUP(TBL_CalcDarwin[[#This Row],[Fecha]],#REF!,4,FALSE)</f>
        <v>#REF!</v>
      </c>
      <c r="AF193" s="43" t="e">
        <f>HLOOKUP(TBL_CalcDarwin[[#This Row],[Fecha]],#REF!,5,FALSE)</f>
        <v>#REF!</v>
      </c>
      <c r="AG193" s="43" t="e">
        <f>HLOOKUP(TBL_CalcDarwin[[#This Row],[Fecha]],#REF!,6,FALSE)</f>
        <v>#REF!</v>
      </c>
      <c r="AH193" s="43" t="e">
        <f>HLOOKUP(TBL_CalcDarwin[[#This Row],[Fecha]],#REF!,7,FALSE)</f>
        <v>#REF!</v>
      </c>
      <c r="AI193" s="44" t="e">
        <f>HLOOKUP(TBL_CalcDarwin[[#This Row],[Fecha]],#REF!,8,FALSE)</f>
        <v>#REF!</v>
      </c>
      <c r="AJ193" s="44" t="e">
        <f>HLOOKUP(TBL_CalcDarwin[[#This Row],[Fecha]],#REF!,9,FALSE)</f>
        <v>#REF!</v>
      </c>
      <c r="AK193" s="44" t="e">
        <f>HLOOKUP(TBL_CalcDarwin[[#This Row],[Fecha]],#REF!,10,FALSE)</f>
        <v>#REF!</v>
      </c>
      <c r="AL193" s="44" t="e">
        <f>HLOOKUP(TBL_CalcDarwin[[#This Row],[Fecha]],#REF!,11,FALSE)</f>
        <v>#REF!</v>
      </c>
      <c r="AM193" s="44" t="e">
        <f>HLOOKUP(TBL_CalcDarwin[[#This Row],[Fecha]],#REF!,12,FALSE)</f>
        <v>#REF!</v>
      </c>
      <c r="AN193" s="44" t="e">
        <f>HLOOKUP(TBL_CalcDarwin[[#This Row],[Fecha]],#REF!,13,FALSE)</f>
        <v>#REF!</v>
      </c>
      <c r="AO193" s="35" t="e">
        <f>TBL_CalcDarwin[[#This Row],[Lomitas - Barra A - 5.2 - Cerro]]+TBL_CalcDarwin[[#This Row],[Lomitas - Barra A - 5.2 - Medio]]+TBL_CalcDarwin[[#This Row],[Lomitas - Barra A - 5.2 - Mar]]</f>
        <v>#REF!</v>
      </c>
      <c r="AP1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3" s="35" t="e">
        <f>TBL_CalcDarwin[[#This Row],[Expansión - Barra A - 5.2 - Cerro]]+TBL_CalcDarwin[[#This Row],[Expansión - Barra A - 5.2 - Medio]]+TBL_CalcDarwin[[#This Row],[Expansión - Barra A - 5.2 - Mar]]</f>
        <v>#REF!</v>
      </c>
      <c r="AT193" s="35" t="e">
        <f>TBL_CalcDarwin[[#This Row],[Expansión - Barra B - 5.2 - Cerro]]</f>
        <v>#REF!</v>
      </c>
      <c r="AU1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3" s="29" t="e">
        <f>TBL_CalcDarwin[[#This Row],[Expansión - Barra B - 5.2 - Cerro]]*TBL_CalcDarwin[[#This Row],[AEG 5.2 MW Cerro]]</f>
        <v>#REF!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3">
      <c r="B194" s="51" t="e">
        <f t="shared" si="13"/>
        <v>#REF!</v>
      </c>
      <c r="C194" s="17" t="e">
        <f t="shared" si="18"/>
        <v>#REF!</v>
      </c>
      <c r="D194" s="34" t="e">
        <f>TBL_CalcDarwin[[#This Row],[Darwin PLOM
MW]]+TBL_CalcDarwin[[#This Row],[Darwin PLOME
MW]]</f>
        <v>#REF!</v>
      </c>
      <c r="E194" s="34" t="e">
        <f>TBL_CalcDarwin[[#This Row],[PLOM MW TOTAL BARRA A]]+TBL_CalcDarwin[[#This Row],[PLOM MW TOTAL BARRA B]]</f>
        <v>#REF!</v>
      </c>
      <c r="F194" s="34" t="e">
        <f>TBL_CalcDarwin[[#This Row],[PLOME MW TOTAL BARRA A]]+TBL_CalcDarwin[[#This Row],[PLOME MW TOTAL BARRA B]]</f>
        <v>#REF!</v>
      </c>
      <c r="G194" s="46" t="e">
        <f>#REF!</f>
        <v>#REF!</v>
      </c>
      <c r="H194" s="46" t="e">
        <f>#REF!</f>
        <v>#REF!</v>
      </c>
      <c r="I194" s="47" t="e">
        <f>#REF!</f>
        <v>#REF!</v>
      </c>
      <c r="J194" s="45" t="e">
        <f>CEILING(#REF!*TBL_CalcDarwin[[#This Row],[Darwin Gusts
m/s]],0.5)</f>
        <v>#REF!</v>
      </c>
      <c r="K194" s="45" t="e">
        <f>CEILING(#REF!*TBL_CalcDarwin[[#This Row],[Darwin Gusts
m/s]],0.5)</f>
        <v>#REF!</v>
      </c>
      <c r="L194" s="45" t="e">
        <f>CEILING(TBL_CalcDarwin[[#This Row],[Darwin Gusts
m/s]],0.5)</f>
        <v>#REF!</v>
      </c>
      <c r="M1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4" s="39" t="e">
        <f>INDEX(Curva_Temp[Temp],MATCH(TBL_CalcDarwin[[#This Row],[Darwin Temp.
°C]],Curva_Temp[Temp]))</f>
        <v>#REF!</v>
      </c>
      <c r="R194" s="39" t="e">
        <f>INDEX(Curva_Temp[Warranted Power Curve for 
1.194Kg/m3 air density '[kW']
SG 5.0-145 (AM+1, 5.2MW) AT 
90M],MATCH(TBL_CalcDarwin[[#This Row],[Darwin Temp.
°C]],Curva_Temp[Temp]))</f>
        <v>#REF!</v>
      </c>
      <c r="S194" s="39" t="e" cm="1">
        <f t="array" ref="S194">INDEX(Curva_Temp[Temp],MATCH(TBL_CalcDarwin[[#This Row],[Darwin Temp.
°C]],Curva_Temp[Temp])+1)</f>
        <v>#REF!</v>
      </c>
      <c r="T194" s="39" t="e" cm="1">
        <f t="array" ref="T194">INDEX(Curva_Temp[Warranted Power Curve for 
1.194Kg/m3 air density '[kW']
SG 5.0-145 (AM+1, 5.2MW) AT 
90M],MATCH(TBL_CalcDarwin[[#This Row],[Darwin Temp.
°C]],Curva_Temp[Temp])+1)</f>
        <v>#REF!</v>
      </c>
      <c r="U1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4" s="39" t="e">
        <f>INDEX(Curva_Temp[Temp],MATCH(TBL_CalcDarwin[[#This Row],[Darwin Temp.
°C]],Curva_Temp[Temp]))</f>
        <v>#REF!</v>
      </c>
      <c r="Z194" s="39" t="e">
        <f>INDEX(Curva_Temp[Warranted Power Curve for 
1.194Kg/m3 air density '[kW']
SG 5.0-145 (AM 0, 5.0MW) AT 
90M],MATCH(TBL_CalcDarwin[[#This Row],[Darwin Temp.
°C]],Curva_Temp[Temp]))</f>
        <v>#REF!</v>
      </c>
      <c r="AA194" s="39" t="e" cm="1">
        <f t="array" ref="AA194">INDEX(Curva_Temp[Temp],MATCH(TBL_CalcDarwin[[#This Row],[Darwin Temp.
°C]],Curva_Temp[Temp])+1)</f>
        <v>#REF!</v>
      </c>
      <c r="AB194" s="39" t="e" cm="1">
        <f t="array" ref="AB194">INDEX(Curva_Temp[Warranted Power Curve for 
1.194Kg/m3 air density '[kW']
SG 5.0-145 (AM 0, 5.0MW) AT 
90M],MATCH(TBL_CalcDarwin[[#This Row],[Darwin Temp.
°C]],Curva_Temp[Temp])+1)</f>
        <v>#REF!</v>
      </c>
      <c r="AC194" s="43" t="e">
        <f>HLOOKUP(TBL_CalcDarwin[[#This Row],[Fecha]],#REF!,2,FALSE)</f>
        <v>#REF!</v>
      </c>
      <c r="AD194" s="43" t="e">
        <f>HLOOKUP(TBL_CalcDarwin[[#This Row],[Fecha]],#REF!,3,FALSE)</f>
        <v>#REF!</v>
      </c>
      <c r="AE194" s="43" t="e">
        <f>HLOOKUP(TBL_CalcDarwin[[#This Row],[Fecha]],#REF!,4,FALSE)</f>
        <v>#REF!</v>
      </c>
      <c r="AF194" s="43" t="e">
        <f>HLOOKUP(TBL_CalcDarwin[[#This Row],[Fecha]],#REF!,5,FALSE)</f>
        <v>#REF!</v>
      </c>
      <c r="AG194" s="43" t="e">
        <f>HLOOKUP(TBL_CalcDarwin[[#This Row],[Fecha]],#REF!,6,FALSE)</f>
        <v>#REF!</v>
      </c>
      <c r="AH194" s="43" t="e">
        <f>HLOOKUP(TBL_CalcDarwin[[#This Row],[Fecha]],#REF!,7,FALSE)</f>
        <v>#REF!</v>
      </c>
      <c r="AI194" s="44" t="e">
        <f>HLOOKUP(TBL_CalcDarwin[[#This Row],[Fecha]],#REF!,8,FALSE)</f>
        <v>#REF!</v>
      </c>
      <c r="AJ194" s="44" t="e">
        <f>HLOOKUP(TBL_CalcDarwin[[#This Row],[Fecha]],#REF!,9,FALSE)</f>
        <v>#REF!</v>
      </c>
      <c r="AK194" s="44" t="e">
        <f>HLOOKUP(TBL_CalcDarwin[[#This Row],[Fecha]],#REF!,10,FALSE)</f>
        <v>#REF!</v>
      </c>
      <c r="AL194" s="44" t="e">
        <f>HLOOKUP(TBL_CalcDarwin[[#This Row],[Fecha]],#REF!,11,FALSE)</f>
        <v>#REF!</v>
      </c>
      <c r="AM194" s="44" t="e">
        <f>HLOOKUP(TBL_CalcDarwin[[#This Row],[Fecha]],#REF!,12,FALSE)</f>
        <v>#REF!</v>
      </c>
      <c r="AN194" s="44" t="e">
        <f>HLOOKUP(TBL_CalcDarwin[[#This Row],[Fecha]],#REF!,13,FALSE)</f>
        <v>#REF!</v>
      </c>
      <c r="AO194" s="35" t="e">
        <f>TBL_CalcDarwin[[#This Row],[Lomitas - Barra A - 5.2 - Cerro]]+TBL_CalcDarwin[[#This Row],[Lomitas - Barra A - 5.2 - Medio]]+TBL_CalcDarwin[[#This Row],[Lomitas - Barra A - 5.2 - Mar]]</f>
        <v>#REF!</v>
      </c>
      <c r="AP1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4" s="35" t="e">
        <f>TBL_CalcDarwin[[#This Row],[Expansión - Barra A - 5.2 - Cerro]]+TBL_CalcDarwin[[#This Row],[Expansión - Barra A - 5.2 - Medio]]+TBL_CalcDarwin[[#This Row],[Expansión - Barra A - 5.2 - Mar]]</f>
        <v>#REF!</v>
      </c>
      <c r="AT194" s="35" t="e">
        <f>TBL_CalcDarwin[[#This Row],[Expansión - Barra B - 5.2 - Cerro]]</f>
        <v>#REF!</v>
      </c>
      <c r="AU1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4" s="29" t="e">
        <f>TBL_CalcDarwin[[#This Row],[Expansión - Barra B - 5.2 - Cerro]]*TBL_CalcDarwin[[#This Row],[AEG 5.2 MW Cerro]]</f>
        <v>#REF!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3">
      <c r="B195" s="51" t="e">
        <f t="shared" si="13"/>
        <v>#REF!</v>
      </c>
      <c r="C195" s="17" t="e">
        <f t="shared" si="18"/>
        <v>#REF!</v>
      </c>
      <c r="D195" s="34" t="e">
        <f>TBL_CalcDarwin[[#This Row],[Darwin PLOM
MW]]+TBL_CalcDarwin[[#This Row],[Darwin PLOME
MW]]</f>
        <v>#REF!</v>
      </c>
      <c r="E195" s="34" t="e">
        <f>TBL_CalcDarwin[[#This Row],[PLOM MW TOTAL BARRA A]]+TBL_CalcDarwin[[#This Row],[PLOM MW TOTAL BARRA B]]</f>
        <v>#REF!</v>
      </c>
      <c r="F195" s="34" t="e">
        <f>TBL_CalcDarwin[[#This Row],[PLOME MW TOTAL BARRA A]]+TBL_CalcDarwin[[#This Row],[PLOME MW TOTAL BARRA B]]</f>
        <v>#REF!</v>
      </c>
      <c r="G195" s="46" t="e">
        <f>#REF!</f>
        <v>#REF!</v>
      </c>
      <c r="H195" s="46" t="e">
        <f>#REF!</f>
        <v>#REF!</v>
      </c>
      <c r="I195" s="47" t="e">
        <f>#REF!</f>
        <v>#REF!</v>
      </c>
      <c r="J195" s="45" t="e">
        <f>CEILING(#REF!*TBL_CalcDarwin[[#This Row],[Darwin Gusts
m/s]],0.5)</f>
        <v>#REF!</v>
      </c>
      <c r="K195" s="45" t="e">
        <f>CEILING(#REF!*TBL_CalcDarwin[[#This Row],[Darwin Gusts
m/s]],0.5)</f>
        <v>#REF!</v>
      </c>
      <c r="L195" s="45" t="e">
        <f>CEILING(TBL_CalcDarwin[[#This Row],[Darwin Gusts
m/s]],0.5)</f>
        <v>#REF!</v>
      </c>
      <c r="M1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5" s="39" t="e">
        <f>INDEX(Curva_Temp[Temp],MATCH(TBL_CalcDarwin[[#This Row],[Darwin Temp.
°C]],Curva_Temp[Temp]))</f>
        <v>#REF!</v>
      </c>
      <c r="R195" s="39" t="e">
        <f>INDEX(Curva_Temp[Warranted Power Curve for 
1.194Kg/m3 air density '[kW']
SG 5.0-145 (AM+1, 5.2MW) AT 
90M],MATCH(TBL_CalcDarwin[[#This Row],[Darwin Temp.
°C]],Curva_Temp[Temp]))</f>
        <v>#REF!</v>
      </c>
      <c r="S195" s="39" t="e" cm="1">
        <f t="array" ref="S195">INDEX(Curva_Temp[Temp],MATCH(TBL_CalcDarwin[[#This Row],[Darwin Temp.
°C]],Curva_Temp[Temp])+1)</f>
        <v>#REF!</v>
      </c>
      <c r="T195" s="39" t="e" cm="1">
        <f t="array" ref="T195">INDEX(Curva_Temp[Warranted Power Curve for 
1.194Kg/m3 air density '[kW']
SG 5.0-145 (AM+1, 5.2MW) AT 
90M],MATCH(TBL_CalcDarwin[[#This Row],[Darwin Temp.
°C]],Curva_Temp[Temp])+1)</f>
        <v>#REF!</v>
      </c>
      <c r="U1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5" s="39" t="e">
        <f>INDEX(Curva_Temp[Temp],MATCH(TBL_CalcDarwin[[#This Row],[Darwin Temp.
°C]],Curva_Temp[Temp]))</f>
        <v>#REF!</v>
      </c>
      <c r="Z195" s="39" t="e">
        <f>INDEX(Curva_Temp[Warranted Power Curve for 
1.194Kg/m3 air density '[kW']
SG 5.0-145 (AM 0, 5.0MW) AT 
90M],MATCH(TBL_CalcDarwin[[#This Row],[Darwin Temp.
°C]],Curva_Temp[Temp]))</f>
        <v>#REF!</v>
      </c>
      <c r="AA195" s="39" t="e" cm="1">
        <f t="array" ref="AA195">INDEX(Curva_Temp[Temp],MATCH(TBL_CalcDarwin[[#This Row],[Darwin Temp.
°C]],Curva_Temp[Temp])+1)</f>
        <v>#REF!</v>
      </c>
      <c r="AB195" s="39" t="e" cm="1">
        <f t="array" ref="AB195">INDEX(Curva_Temp[Warranted Power Curve for 
1.194Kg/m3 air density '[kW']
SG 5.0-145 (AM 0, 5.0MW) AT 
90M],MATCH(TBL_CalcDarwin[[#This Row],[Darwin Temp.
°C]],Curva_Temp[Temp])+1)</f>
        <v>#REF!</v>
      </c>
      <c r="AC195" s="43" t="e">
        <f>HLOOKUP(TBL_CalcDarwin[[#This Row],[Fecha]],#REF!,2,FALSE)</f>
        <v>#REF!</v>
      </c>
      <c r="AD195" s="43" t="e">
        <f>HLOOKUP(TBL_CalcDarwin[[#This Row],[Fecha]],#REF!,3,FALSE)</f>
        <v>#REF!</v>
      </c>
      <c r="AE195" s="43" t="e">
        <f>HLOOKUP(TBL_CalcDarwin[[#This Row],[Fecha]],#REF!,4,FALSE)</f>
        <v>#REF!</v>
      </c>
      <c r="AF195" s="43" t="e">
        <f>HLOOKUP(TBL_CalcDarwin[[#This Row],[Fecha]],#REF!,5,FALSE)</f>
        <v>#REF!</v>
      </c>
      <c r="AG195" s="43" t="e">
        <f>HLOOKUP(TBL_CalcDarwin[[#This Row],[Fecha]],#REF!,6,FALSE)</f>
        <v>#REF!</v>
      </c>
      <c r="AH195" s="43" t="e">
        <f>HLOOKUP(TBL_CalcDarwin[[#This Row],[Fecha]],#REF!,7,FALSE)</f>
        <v>#REF!</v>
      </c>
      <c r="AI195" s="44" t="e">
        <f>HLOOKUP(TBL_CalcDarwin[[#This Row],[Fecha]],#REF!,8,FALSE)</f>
        <v>#REF!</v>
      </c>
      <c r="AJ195" s="44" t="e">
        <f>HLOOKUP(TBL_CalcDarwin[[#This Row],[Fecha]],#REF!,9,FALSE)</f>
        <v>#REF!</v>
      </c>
      <c r="AK195" s="44" t="e">
        <f>HLOOKUP(TBL_CalcDarwin[[#This Row],[Fecha]],#REF!,10,FALSE)</f>
        <v>#REF!</v>
      </c>
      <c r="AL195" s="44" t="e">
        <f>HLOOKUP(TBL_CalcDarwin[[#This Row],[Fecha]],#REF!,11,FALSE)</f>
        <v>#REF!</v>
      </c>
      <c r="AM195" s="44" t="e">
        <f>HLOOKUP(TBL_CalcDarwin[[#This Row],[Fecha]],#REF!,12,FALSE)</f>
        <v>#REF!</v>
      </c>
      <c r="AN195" s="44" t="e">
        <f>HLOOKUP(TBL_CalcDarwin[[#This Row],[Fecha]],#REF!,13,FALSE)</f>
        <v>#REF!</v>
      </c>
      <c r="AO195" s="35" t="e">
        <f>TBL_CalcDarwin[[#This Row],[Lomitas - Barra A - 5.2 - Cerro]]+TBL_CalcDarwin[[#This Row],[Lomitas - Barra A - 5.2 - Medio]]+TBL_CalcDarwin[[#This Row],[Lomitas - Barra A - 5.2 - Mar]]</f>
        <v>#REF!</v>
      </c>
      <c r="AP1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5" s="35" t="e">
        <f>TBL_CalcDarwin[[#This Row],[Expansión - Barra A - 5.2 - Cerro]]+TBL_CalcDarwin[[#This Row],[Expansión - Barra A - 5.2 - Medio]]+TBL_CalcDarwin[[#This Row],[Expansión - Barra A - 5.2 - Mar]]</f>
        <v>#REF!</v>
      </c>
      <c r="AT195" s="35" t="e">
        <f>TBL_CalcDarwin[[#This Row],[Expansión - Barra B - 5.2 - Cerro]]</f>
        <v>#REF!</v>
      </c>
      <c r="AU1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5" s="29" t="e">
        <f>TBL_CalcDarwin[[#This Row],[Expansión - Barra B - 5.2 - Cerro]]*TBL_CalcDarwin[[#This Row],[AEG 5.2 MW Cerro]]</f>
        <v>#REF!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3">
      <c r="B196" s="51" t="e">
        <f t="shared" si="13"/>
        <v>#REF!</v>
      </c>
      <c r="C196" s="17" t="e">
        <f t="shared" si="18"/>
        <v>#REF!</v>
      </c>
      <c r="D196" s="34" t="e">
        <f>TBL_CalcDarwin[[#This Row],[Darwin PLOM
MW]]+TBL_CalcDarwin[[#This Row],[Darwin PLOME
MW]]</f>
        <v>#REF!</v>
      </c>
      <c r="E196" s="34" t="e">
        <f>TBL_CalcDarwin[[#This Row],[PLOM MW TOTAL BARRA A]]+TBL_CalcDarwin[[#This Row],[PLOM MW TOTAL BARRA B]]</f>
        <v>#REF!</v>
      </c>
      <c r="F196" s="34" t="e">
        <f>TBL_CalcDarwin[[#This Row],[PLOME MW TOTAL BARRA A]]+TBL_CalcDarwin[[#This Row],[PLOME MW TOTAL BARRA B]]</f>
        <v>#REF!</v>
      </c>
      <c r="G196" s="46" t="e">
        <f>#REF!</f>
        <v>#REF!</v>
      </c>
      <c r="H196" s="46" t="e">
        <f>#REF!</f>
        <v>#REF!</v>
      </c>
      <c r="I196" s="47" t="e">
        <f>#REF!</f>
        <v>#REF!</v>
      </c>
      <c r="J196" s="45" t="e">
        <f>CEILING(#REF!*TBL_CalcDarwin[[#This Row],[Darwin Gusts
m/s]],0.5)</f>
        <v>#REF!</v>
      </c>
      <c r="K196" s="45" t="e">
        <f>CEILING(#REF!*TBL_CalcDarwin[[#This Row],[Darwin Gusts
m/s]],0.5)</f>
        <v>#REF!</v>
      </c>
      <c r="L196" s="45" t="e">
        <f>CEILING(TBL_CalcDarwin[[#This Row],[Darwin Gusts
m/s]],0.5)</f>
        <v>#REF!</v>
      </c>
      <c r="M1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6" s="39" t="e">
        <f>INDEX(Curva_Temp[Temp],MATCH(TBL_CalcDarwin[[#This Row],[Darwin Temp.
°C]],Curva_Temp[Temp]))</f>
        <v>#REF!</v>
      </c>
      <c r="R196" s="39" t="e">
        <f>INDEX(Curva_Temp[Warranted Power Curve for 
1.194Kg/m3 air density '[kW']
SG 5.0-145 (AM+1, 5.2MW) AT 
90M],MATCH(TBL_CalcDarwin[[#This Row],[Darwin Temp.
°C]],Curva_Temp[Temp]))</f>
        <v>#REF!</v>
      </c>
      <c r="S196" s="39" t="e" cm="1">
        <f t="array" ref="S196">INDEX(Curva_Temp[Temp],MATCH(TBL_CalcDarwin[[#This Row],[Darwin Temp.
°C]],Curva_Temp[Temp])+1)</f>
        <v>#REF!</v>
      </c>
      <c r="T196" s="39" t="e" cm="1">
        <f t="array" ref="T196">INDEX(Curva_Temp[Warranted Power Curve for 
1.194Kg/m3 air density '[kW']
SG 5.0-145 (AM+1, 5.2MW) AT 
90M],MATCH(TBL_CalcDarwin[[#This Row],[Darwin Temp.
°C]],Curva_Temp[Temp])+1)</f>
        <v>#REF!</v>
      </c>
      <c r="U1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6" s="39" t="e">
        <f>INDEX(Curva_Temp[Temp],MATCH(TBL_CalcDarwin[[#This Row],[Darwin Temp.
°C]],Curva_Temp[Temp]))</f>
        <v>#REF!</v>
      </c>
      <c r="Z196" s="39" t="e">
        <f>INDEX(Curva_Temp[Warranted Power Curve for 
1.194Kg/m3 air density '[kW']
SG 5.0-145 (AM 0, 5.0MW) AT 
90M],MATCH(TBL_CalcDarwin[[#This Row],[Darwin Temp.
°C]],Curva_Temp[Temp]))</f>
        <v>#REF!</v>
      </c>
      <c r="AA196" s="39" t="e" cm="1">
        <f t="array" ref="AA196">INDEX(Curva_Temp[Temp],MATCH(TBL_CalcDarwin[[#This Row],[Darwin Temp.
°C]],Curva_Temp[Temp])+1)</f>
        <v>#REF!</v>
      </c>
      <c r="AB196" s="39" t="e" cm="1">
        <f t="array" ref="AB196">INDEX(Curva_Temp[Warranted Power Curve for 
1.194Kg/m3 air density '[kW']
SG 5.0-145 (AM 0, 5.0MW) AT 
90M],MATCH(TBL_CalcDarwin[[#This Row],[Darwin Temp.
°C]],Curva_Temp[Temp])+1)</f>
        <v>#REF!</v>
      </c>
      <c r="AC196" s="43" t="e">
        <f>HLOOKUP(TBL_CalcDarwin[[#This Row],[Fecha]],#REF!,2,FALSE)</f>
        <v>#REF!</v>
      </c>
      <c r="AD196" s="43" t="e">
        <f>HLOOKUP(TBL_CalcDarwin[[#This Row],[Fecha]],#REF!,3,FALSE)</f>
        <v>#REF!</v>
      </c>
      <c r="AE196" s="43" t="e">
        <f>HLOOKUP(TBL_CalcDarwin[[#This Row],[Fecha]],#REF!,4,FALSE)</f>
        <v>#REF!</v>
      </c>
      <c r="AF196" s="43" t="e">
        <f>HLOOKUP(TBL_CalcDarwin[[#This Row],[Fecha]],#REF!,5,FALSE)</f>
        <v>#REF!</v>
      </c>
      <c r="AG196" s="43" t="e">
        <f>HLOOKUP(TBL_CalcDarwin[[#This Row],[Fecha]],#REF!,6,FALSE)</f>
        <v>#REF!</v>
      </c>
      <c r="AH196" s="43" t="e">
        <f>HLOOKUP(TBL_CalcDarwin[[#This Row],[Fecha]],#REF!,7,FALSE)</f>
        <v>#REF!</v>
      </c>
      <c r="AI196" s="44" t="e">
        <f>HLOOKUP(TBL_CalcDarwin[[#This Row],[Fecha]],#REF!,8,FALSE)</f>
        <v>#REF!</v>
      </c>
      <c r="AJ196" s="44" t="e">
        <f>HLOOKUP(TBL_CalcDarwin[[#This Row],[Fecha]],#REF!,9,FALSE)</f>
        <v>#REF!</v>
      </c>
      <c r="AK196" s="44" t="e">
        <f>HLOOKUP(TBL_CalcDarwin[[#This Row],[Fecha]],#REF!,10,FALSE)</f>
        <v>#REF!</v>
      </c>
      <c r="AL196" s="44" t="e">
        <f>HLOOKUP(TBL_CalcDarwin[[#This Row],[Fecha]],#REF!,11,FALSE)</f>
        <v>#REF!</v>
      </c>
      <c r="AM196" s="44" t="e">
        <f>HLOOKUP(TBL_CalcDarwin[[#This Row],[Fecha]],#REF!,12,FALSE)</f>
        <v>#REF!</v>
      </c>
      <c r="AN196" s="44" t="e">
        <f>HLOOKUP(TBL_CalcDarwin[[#This Row],[Fecha]],#REF!,13,FALSE)</f>
        <v>#REF!</v>
      </c>
      <c r="AO196" s="35" t="e">
        <f>TBL_CalcDarwin[[#This Row],[Lomitas - Barra A - 5.2 - Cerro]]+TBL_CalcDarwin[[#This Row],[Lomitas - Barra A - 5.2 - Medio]]+TBL_CalcDarwin[[#This Row],[Lomitas - Barra A - 5.2 - Mar]]</f>
        <v>#REF!</v>
      </c>
      <c r="AP1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6" s="35" t="e">
        <f>TBL_CalcDarwin[[#This Row],[Expansión - Barra A - 5.2 - Cerro]]+TBL_CalcDarwin[[#This Row],[Expansión - Barra A - 5.2 - Medio]]+TBL_CalcDarwin[[#This Row],[Expansión - Barra A - 5.2 - Mar]]</f>
        <v>#REF!</v>
      </c>
      <c r="AT196" s="35" t="e">
        <f>TBL_CalcDarwin[[#This Row],[Expansión - Barra B - 5.2 - Cerro]]</f>
        <v>#REF!</v>
      </c>
      <c r="AU1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6" s="29" t="e">
        <f>TBL_CalcDarwin[[#This Row],[Expansión - Barra B - 5.2 - Cerro]]*TBL_CalcDarwin[[#This Row],[AEG 5.2 MW Cerro]]</f>
        <v>#REF!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3">
      <c r="B197" s="51" t="e">
        <f t="shared" si="13"/>
        <v>#REF!</v>
      </c>
      <c r="C197" s="17" t="e">
        <f>C196+TIME(1,0,0)</f>
        <v>#REF!</v>
      </c>
      <c r="D197" s="34" t="e">
        <f>TBL_CalcDarwin[[#This Row],[Darwin PLOM
MW]]+TBL_CalcDarwin[[#This Row],[Darwin PLOME
MW]]</f>
        <v>#REF!</v>
      </c>
      <c r="E197" s="34" t="e">
        <f>TBL_CalcDarwin[[#This Row],[PLOM MW TOTAL BARRA A]]+TBL_CalcDarwin[[#This Row],[PLOM MW TOTAL BARRA B]]</f>
        <v>#REF!</v>
      </c>
      <c r="F197" s="34" t="e">
        <f>TBL_CalcDarwin[[#This Row],[PLOME MW TOTAL BARRA A]]+TBL_CalcDarwin[[#This Row],[PLOME MW TOTAL BARRA B]]</f>
        <v>#REF!</v>
      </c>
      <c r="G197" s="46" t="e">
        <f>#REF!</f>
        <v>#REF!</v>
      </c>
      <c r="H197" s="46" t="e">
        <f>#REF!</f>
        <v>#REF!</v>
      </c>
      <c r="I197" s="47" t="e">
        <f>#REF!</f>
        <v>#REF!</v>
      </c>
      <c r="J197" s="45" t="e">
        <f>CEILING(#REF!*TBL_CalcDarwin[[#This Row],[Darwin Gusts
m/s]],0.5)</f>
        <v>#REF!</v>
      </c>
      <c r="K197" s="45" t="e">
        <f>CEILING(#REF!*TBL_CalcDarwin[[#This Row],[Darwin Gusts
m/s]],0.5)</f>
        <v>#REF!</v>
      </c>
      <c r="L197" s="45" t="e">
        <f>CEILING(TBL_CalcDarwin[[#This Row],[Darwin Gusts
m/s]],0.5)</f>
        <v>#REF!</v>
      </c>
      <c r="M1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7" s="39" t="e">
        <f>INDEX(Curva_Temp[Temp],MATCH(TBL_CalcDarwin[[#This Row],[Darwin Temp.
°C]],Curva_Temp[Temp]))</f>
        <v>#REF!</v>
      </c>
      <c r="R197" s="39" t="e">
        <f>INDEX(Curva_Temp[Warranted Power Curve for 
1.194Kg/m3 air density '[kW']
SG 5.0-145 (AM+1, 5.2MW) AT 
90M],MATCH(TBL_CalcDarwin[[#This Row],[Darwin Temp.
°C]],Curva_Temp[Temp]))</f>
        <v>#REF!</v>
      </c>
      <c r="S197" s="39" t="e" cm="1">
        <f t="array" ref="S197">INDEX(Curva_Temp[Temp],MATCH(TBL_CalcDarwin[[#This Row],[Darwin Temp.
°C]],Curva_Temp[Temp])+1)</f>
        <v>#REF!</v>
      </c>
      <c r="T197" s="39" t="e" cm="1">
        <f t="array" ref="T197">INDEX(Curva_Temp[Warranted Power Curve for 
1.194Kg/m3 air density '[kW']
SG 5.0-145 (AM+1, 5.2MW) AT 
90M],MATCH(TBL_CalcDarwin[[#This Row],[Darwin Temp.
°C]],Curva_Temp[Temp])+1)</f>
        <v>#REF!</v>
      </c>
      <c r="U1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7" s="39" t="e">
        <f>INDEX(Curva_Temp[Temp],MATCH(TBL_CalcDarwin[[#This Row],[Darwin Temp.
°C]],Curva_Temp[Temp]))</f>
        <v>#REF!</v>
      </c>
      <c r="Z197" s="39" t="e">
        <f>INDEX(Curva_Temp[Warranted Power Curve for 
1.194Kg/m3 air density '[kW']
SG 5.0-145 (AM 0, 5.0MW) AT 
90M],MATCH(TBL_CalcDarwin[[#This Row],[Darwin Temp.
°C]],Curva_Temp[Temp]))</f>
        <v>#REF!</v>
      </c>
      <c r="AA197" s="39" t="e" cm="1">
        <f t="array" ref="AA197">INDEX(Curva_Temp[Temp],MATCH(TBL_CalcDarwin[[#This Row],[Darwin Temp.
°C]],Curva_Temp[Temp])+1)</f>
        <v>#REF!</v>
      </c>
      <c r="AB197" s="39" t="e" cm="1">
        <f t="array" ref="AB197">INDEX(Curva_Temp[Warranted Power Curve for 
1.194Kg/m3 air density '[kW']
SG 5.0-145 (AM 0, 5.0MW) AT 
90M],MATCH(TBL_CalcDarwin[[#This Row],[Darwin Temp.
°C]],Curva_Temp[Temp])+1)</f>
        <v>#REF!</v>
      </c>
      <c r="AC197" s="43" t="e">
        <f>HLOOKUP(TBL_CalcDarwin[[#This Row],[Fecha]],#REF!,2,FALSE)</f>
        <v>#REF!</v>
      </c>
      <c r="AD197" s="43" t="e">
        <f>HLOOKUP(TBL_CalcDarwin[[#This Row],[Fecha]],#REF!,3,FALSE)</f>
        <v>#REF!</v>
      </c>
      <c r="AE197" s="43" t="e">
        <f>HLOOKUP(TBL_CalcDarwin[[#This Row],[Fecha]],#REF!,4,FALSE)</f>
        <v>#REF!</v>
      </c>
      <c r="AF197" s="43" t="e">
        <f>HLOOKUP(TBL_CalcDarwin[[#This Row],[Fecha]],#REF!,5,FALSE)</f>
        <v>#REF!</v>
      </c>
      <c r="AG197" s="43" t="e">
        <f>HLOOKUP(TBL_CalcDarwin[[#This Row],[Fecha]],#REF!,6,FALSE)</f>
        <v>#REF!</v>
      </c>
      <c r="AH197" s="43" t="e">
        <f>HLOOKUP(TBL_CalcDarwin[[#This Row],[Fecha]],#REF!,7,FALSE)</f>
        <v>#REF!</v>
      </c>
      <c r="AI197" s="44" t="e">
        <f>HLOOKUP(TBL_CalcDarwin[[#This Row],[Fecha]],#REF!,8,FALSE)</f>
        <v>#REF!</v>
      </c>
      <c r="AJ197" s="44" t="e">
        <f>HLOOKUP(TBL_CalcDarwin[[#This Row],[Fecha]],#REF!,9,FALSE)</f>
        <v>#REF!</v>
      </c>
      <c r="AK197" s="44" t="e">
        <f>HLOOKUP(TBL_CalcDarwin[[#This Row],[Fecha]],#REF!,10,FALSE)</f>
        <v>#REF!</v>
      </c>
      <c r="AL197" s="44" t="e">
        <f>HLOOKUP(TBL_CalcDarwin[[#This Row],[Fecha]],#REF!,11,FALSE)</f>
        <v>#REF!</v>
      </c>
      <c r="AM197" s="44" t="e">
        <f>HLOOKUP(TBL_CalcDarwin[[#This Row],[Fecha]],#REF!,12,FALSE)</f>
        <v>#REF!</v>
      </c>
      <c r="AN197" s="44" t="e">
        <f>HLOOKUP(TBL_CalcDarwin[[#This Row],[Fecha]],#REF!,13,FALSE)</f>
        <v>#REF!</v>
      </c>
      <c r="AO197" s="35" t="e">
        <f>TBL_CalcDarwin[[#This Row],[Lomitas - Barra A - 5.2 - Cerro]]+TBL_CalcDarwin[[#This Row],[Lomitas - Barra A - 5.2 - Medio]]+TBL_CalcDarwin[[#This Row],[Lomitas - Barra A - 5.2 - Mar]]</f>
        <v>#REF!</v>
      </c>
      <c r="AP1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7" s="35" t="e">
        <f>TBL_CalcDarwin[[#This Row],[Expansión - Barra A - 5.2 - Cerro]]+TBL_CalcDarwin[[#This Row],[Expansión - Barra A - 5.2 - Medio]]+TBL_CalcDarwin[[#This Row],[Expansión - Barra A - 5.2 - Mar]]</f>
        <v>#REF!</v>
      </c>
      <c r="AT197" s="35" t="e">
        <f>TBL_CalcDarwin[[#This Row],[Expansión - Barra B - 5.2 - Cerro]]</f>
        <v>#REF!</v>
      </c>
      <c r="AU1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7" s="29" t="e">
        <f>TBL_CalcDarwin[[#This Row],[Expansión - Barra B - 5.2 - Cerro]]*TBL_CalcDarwin[[#This Row],[AEG 5.2 MW Cerro]]</f>
        <v>#REF!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3">
      <c r="B198" s="51" t="e">
        <f t="shared" ref="B198:B229" si="19">B197+TIME(1,0,0)</f>
        <v>#REF!</v>
      </c>
      <c r="C198" s="17" t="e">
        <f t="shared" ref="C198:C214" si="20">C197+TIME(1,0,0)</f>
        <v>#REF!</v>
      </c>
      <c r="D198" s="34" t="e">
        <f>TBL_CalcDarwin[[#This Row],[Darwin PLOM
MW]]+TBL_CalcDarwin[[#This Row],[Darwin PLOME
MW]]</f>
        <v>#REF!</v>
      </c>
      <c r="E198" s="34" t="e">
        <f>TBL_CalcDarwin[[#This Row],[PLOM MW TOTAL BARRA A]]+TBL_CalcDarwin[[#This Row],[PLOM MW TOTAL BARRA B]]</f>
        <v>#REF!</v>
      </c>
      <c r="F198" s="34" t="e">
        <f>TBL_CalcDarwin[[#This Row],[PLOME MW TOTAL BARRA A]]+TBL_CalcDarwin[[#This Row],[PLOME MW TOTAL BARRA B]]</f>
        <v>#REF!</v>
      </c>
      <c r="G198" s="46" t="e">
        <f>#REF!</f>
        <v>#REF!</v>
      </c>
      <c r="H198" s="46" t="e">
        <f>#REF!</f>
        <v>#REF!</v>
      </c>
      <c r="I198" s="47" t="e">
        <f>#REF!</f>
        <v>#REF!</v>
      </c>
      <c r="J198" s="45" t="e">
        <f>CEILING(#REF!*TBL_CalcDarwin[[#This Row],[Darwin Gusts
m/s]],0.5)</f>
        <v>#REF!</v>
      </c>
      <c r="K198" s="45" t="e">
        <f>CEILING(#REF!*TBL_CalcDarwin[[#This Row],[Darwin Gusts
m/s]],0.5)</f>
        <v>#REF!</v>
      </c>
      <c r="L198" s="45" t="e">
        <f>CEILING(TBL_CalcDarwin[[#This Row],[Darwin Gusts
m/s]],0.5)</f>
        <v>#REF!</v>
      </c>
      <c r="M1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8" s="39" t="e">
        <f>INDEX(Curva_Temp[Temp],MATCH(TBL_CalcDarwin[[#This Row],[Darwin Temp.
°C]],Curva_Temp[Temp]))</f>
        <v>#REF!</v>
      </c>
      <c r="R198" s="39" t="e">
        <f>INDEX(Curva_Temp[Warranted Power Curve for 
1.194Kg/m3 air density '[kW']
SG 5.0-145 (AM+1, 5.2MW) AT 
90M],MATCH(TBL_CalcDarwin[[#This Row],[Darwin Temp.
°C]],Curva_Temp[Temp]))</f>
        <v>#REF!</v>
      </c>
      <c r="S198" s="39" t="e" cm="1">
        <f t="array" ref="S198">INDEX(Curva_Temp[Temp],MATCH(TBL_CalcDarwin[[#This Row],[Darwin Temp.
°C]],Curva_Temp[Temp])+1)</f>
        <v>#REF!</v>
      </c>
      <c r="T198" s="39" t="e" cm="1">
        <f t="array" ref="T198">INDEX(Curva_Temp[Warranted Power Curve for 
1.194Kg/m3 air density '[kW']
SG 5.0-145 (AM+1, 5.2MW) AT 
90M],MATCH(TBL_CalcDarwin[[#This Row],[Darwin Temp.
°C]],Curva_Temp[Temp])+1)</f>
        <v>#REF!</v>
      </c>
      <c r="U1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8" s="39" t="e">
        <f>INDEX(Curva_Temp[Temp],MATCH(TBL_CalcDarwin[[#This Row],[Darwin Temp.
°C]],Curva_Temp[Temp]))</f>
        <v>#REF!</v>
      </c>
      <c r="Z198" s="39" t="e">
        <f>INDEX(Curva_Temp[Warranted Power Curve for 
1.194Kg/m3 air density '[kW']
SG 5.0-145 (AM 0, 5.0MW) AT 
90M],MATCH(TBL_CalcDarwin[[#This Row],[Darwin Temp.
°C]],Curva_Temp[Temp]))</f>
        <v>#REF!</v>
      </c>
      <c r="AA198" s="39" t="e" cm="1">
        <f t="array" ref="AA198">INDEX(Curva_Temp[Temp],MATCH(TBL_CalcDarwin[[#This Row],[Darwin Temp.
°C]],Curva_Temp[Temp])+1)</f>
        <v>#REF!</v>
      </c>
      <c r="AB198" s="39" t="e" cm="1">
        <f t="array" ref="AB198">INDEX(Curva_Temp[Warranted Power Curve for 
1.194Kg/m3 air density '[kW']
SG 5.0-145 (AM 0, 5.0MW) AT 
90M],MATCH(TBL_CalcDarwin[[#This Row],[Darwin Temp.
°C]],Curva_Temp[Temp])+1)</f>
        <v>#REF!</v>
      </c>
      <c r="AC198" s="43" t="e">
        <f>HLOOKUP(TBL_CalcDarwin[[#This Row],[Fecha]],#REF!,2,FALSE)</f>
        <v>#REF!</v>
      </c>
      <c r="AD198" s="43" t="e">
        <f>HLOOKUP(TBL_CalcDarwin[[#This Row],[Fecha]],#REF!,3,FALSE)</f>
        <v>#REF!</v>
      </c>
      <c r="AE198" s="43" t="e">
        <f>HLOOKUP(TBL_CalcDarwin[[#This Row],[Fecha]],#REF!,4,FALSE)</f>
        <v>#REF!</v>
      </c>
      <c r="AF198" s="43" t="e">
        <f>HLOOKUP(TBL_CalcDarwin[[#This Row],[Fecha]],#REF!,5,FALSE)</f>
        <v>#REF!</v>
      </c>
      <c r="AG198" s="43" t="e">
        <f>HLOOKUP(TBL_CalcDarwin[[#This Row],[Fecha]],#REF!,6,FALSE)</f>
        <v>#REF!</v>
      </c>
      <c r="AH198" s="43" t="e">
        <f>HLOOKUP(TBL_CalcDarwin[[#This Row],[Fecha]],#REF!,7,FALSE)</f>
        <v>#REF!</v>
      </c>
      <c r="AI198" s="44" t="e">
        <f>HLOOKUP(TBL_CalcDarwin[[#This Row],[Fecha]],#REF!,8,FALSE)</f>
        <v>#REF!</v>
      </c>
      <c r="AJ198" s="44" t="e">
        <f>HLOOKUP(TBL_CalcDarwin[[#This Row],[Fecha]],#REF!,9,FALSE)</f>
        <v>#REF!</v>
      </c>
      <c r="AK198" s="44" t="e">
        <f>HLOOKUP(TBL_CalcDarwin[[#This Row],[Fecha]],#REF!,10,FALSE)</f>
        <v>#REF!</v>
      </c>
      <c r="AL198" s="44" t="e">
        <f>HLOOKUP(TBL_CalcDarwin[[#This Row],[Fecha]],#REF!,11,FALSE)</f>
        <v>#REF!</v>
      </c>
      <c r="AM198" s="44" t="e">
        <f>HLOOKUP(TBL_CalcDarwin[[#This Row],[Fecha]],#REF!,12,FALSE)</f>
        <v>#REF!</v>
      </c>
      <c r="AN198" s="44" t="e">
        <f>HLOOKUP(TBL_CalcDarwin[[#This Row],[Fecha]],#REF!,13,FALSE)</f>
        <v>#REF!</v>
      </c>
      <c r="AO198" s="35" t="e">
        <f>TBL_CalcDarwin[[#This Row],[Lomitas - Barra A - 5.2 - Cerro]]+TBL_CalcDarwin[[#This Row],[Lomitas - Barra A - 5.2 - Medio]]+TBL_CalcDarwin[[#This Row],[Lomitas - Barra A - 5.2 - Mar]]</f>
        <v>#REF!</v>
      </c>
      <c r="AP1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8" s="35" t="e">
        <f>TBL_CalcDarwin[[#This Row],[Expansión - Barra A - 5.2 - Cerro]]+TBL_CalcDarwin[[#This Row],[Expansión - Barra A - 5.2 - Medio]]+TBL_CalcDarwin[[#This Row],[Expansión - Barra A - 5.2 - Mar]]</f>
        <v>#REF!</v>
      </c>
      <c r="AT198" s="35" t="e">
        <f>TBL_CalcDarwin[[#This Row],[Expansión - Barra B - 5.2 - Cerro]]</f>
        <v>#REF!</v>
      </c>
      <c r="AU1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8" s="29" t="e">
        <f>TBL_CalcDarwin[[#This Row],[Expansión - Barra B - 5.2 - Cerro]]*TBL_CalcDarwin[[#This Row],[AEG 5.2 MW Cerro]]</f>
        <v>#REF!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3">
      <c r="B199" s="51" t="e">
        <f t="shared" si="19"/>
        <v>#REF!</v>
      </c>
      <c r="C199" s="17" t="e">
        <f t="shared" si="20"/>
        <v>#REF!</v>
      </c>
      <c r="D199" s="34" t="e">
        <f>TBL_CalcDarwin[[#This Row],[Darwin PLOM
MW]]+TBL_CalcDarwin[[#This Row],[Darwin PLOME
MW]]</f>
        <v>#REF!</v>
      </c>
      <c r="E199" s="34" t="e">
        <f>TBL_CalcDarwin[[#This Row],[PLOM MW TOTAL BARRA A]]+TBL_CalcDarwin[[#This Row],[PLOM MW TOTAL BARRA B]]</f>
        <v>#REF!</v>
      </c>
      <c r="F199" s="34" t="e">
        <f>TBL_CalcDarwin[[#This Row],[PLOME MW TOTAL BARRA A]]+TBL_CalcDarwin[[#This Row],[PLOME MW TOTAL BARRA B]]</f>
        <v>#REF!</v>
      </c>
      <c r="G199" s="46" t="e">
        <f>#REF!</f>
        <v>#REF!</v>
      </c>
      <c r="H199" s="46" t="e">
        <f>#REF!</f>
        <v>#REF!</v>
      </c>
      <c r="I199" s="47" t="e">
        <f>#REF!</f>
        <v>#REF!</v>
      </c>
      <c r="J199" s="45" t="e">
        <f>CEILING(#REF!*TBL_CalcDarwin[[#This Row],[Darwin Gusts
m/s]],0.5)</f>
        <v>#REF!</v>
      </c>
      <c r="K199" s="45" t="e">
        <f>CEILING(#REF!*TBL_CalcDarwin[[#This Row],[Darwin Gusts
m/s]],0.5)</f>
        <v>#REF!</v>
      </c>
      <c r="L199" s="45" t="e">
        <f>CEILING(TBL_CalcDarwin[[#This Row],[Darwin Gusts
m/s]],0.5)</f>
        <v>#REF!</v>
      </c>
      <c r="M1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9" s="39" t="e">
        <f>INDEX(Curva_Temp[Temp],MATCH(TBL_CalcDarwin[[#This Row],[Darwin Temp.
°C]],Curva_Temp[Temp]))</f>
        <v>#REF!</v>
      </c>
      <c r="R199" s="39" t="e">
        <f>INDEX(Curva_Temp[Warranted Power Curve for 
1.194Kg/m3 air density '[kW']
SG 5.0-145 (AM+1, 5.2MW) AT 
90M],MATCH(TBL_CalcDarwin[[#This Row],[Darwin Temp.
°C]],Curva_Temp[Temp]))</f>
        <v>#REF!</v>
      </c>
      <c r="S199" s="39" t="e" cm="1">
        <f t="array" ref="S199">INDEX(Curva_Temp[Temp],MATCH(TBL_CalcDarwin[[#This Row],[Darwin Temp.
°C]],Curva_Temp[Temp])+1)</f>
        <v>#REF!</v>
      </c>
      <c r="T199" s="39" t="e" cm="1">
        <f t="array" ref="T199">INDEX(Curva_Temp[Warranted Power Curve for 
1.194Kg/m3 air density '[kW']
SG 5.0-145 (AM+1, 5.2MW) AT 
90M],MATCH(TBL_CalcDarwin[[#This Row],[Darwin Temp.
°C]],Curva_Temp[Temp])+1)</f>
        <v>#REF!</v>
      </c>
      <c r="U1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9" s="39" t="e">
        <f>INDEX(Curva_Temp[Temp],MATCH(TBL_CalcDarwin[[#This Row],[Darwin Temp.
°C]],Curva_Temp[Temp]))</f>
        <v>#REF!</v>
      </c>
      <c r="Z199" s="39" t="e">
        <f>INDEX(Curva_Temp[Warranted Power Curve for 
1.194Kg/m3 air density '[kW']
SG 5.0-145 (AM 0, 5.0MW) AT 
90M],MATCH(TBL_CalcDarwin[[#This Row],[Darwin Temp.
°C]],Curva_Temp[Temp]))</f>
        <v>#REF!</v>
      </c>
      <c r="AA199" s="39" t="e" cm="1">
        <f t="array" ref="AA199">INDEX(Curva_Temp[Temp],MATCH(TBL_CalcDarwin[[#This Row],[Darwin Temp.
°C]],Curva_Temp[Temp])+1)</f>
        <v>#REF!</v>
      </c>
      <c r="AB199" s="39" t="e" cm="1">
        <f t="array" ref="AB199">INDEX(Curva_Temp[Warranted Power Curve for 
1.194Kg/m3 air density '[kW']
SG 5.0-145 (AM 0, 5.0MW) AT 
90M],MATCH(TBL_CalcDarwin[[#This Row],[Darwin Temp.
°C]],Curva_Temp[Temp])+1)</f>
        <v>#REF!</v>
      </c>
      <c r="AC199" s="43" t="e">
        <f>HLOOKUP(TBL_CalcDarwin[[#This Row],[Fecha]],#REF!,2,FALSE)</f>
        <v>#REF!</v>
      </c>
      <c r="AD199" s="43" t="e">
        <f>HLOOKUP(TBL_CalcDarwin[[#This Row],[Fecha]],#REF!,3,FALSE)</f>
        <v>#REF!</v>
      </c>
      <c r="AE199" s="43" t="e">
        <f>HLOOKUP(TBL_CalcDarwin[[#This Row],[Fecha]],#REF!,4,FALSE)</f>
        <v>#REF!</v>
      </c>
      <c r="AF199" s="43" t="e">
        <f>HLOOKUP(TBL_CalcDarwin[[#This Row],[Fecha]],#REF!,5,FALSE)</f>
        <v>#REF!</v>
      </c>
      <c r="AG199" s="43" t="e">
        <f>HLOOKUP(TBL_CalcDarwin[[#This Row],[Fecha]],#REF!,6,FALSE)</f>
        <v>#REF!</v>
      </c>
      <c r="AH199" s="43" t="e">
        <f>HLOOKUP(TBL_CalcDarwin[[#This Row],[Fecha]],#REF!,7,FALSE)</f>
        <v>#REF!</v>
      </c>
      <c r="AI199" s="44" t="e">
        <f>HLOOKUP(TBL_CalcDarwin[[#This Row],[Fecha]],#REF!,8,FALSE)</f>
        <v>#REF!</v>
      </c>
      <c r="AJ199" s="44" t="e">
        <f>HLOOKUP(TBL_CalcDarwin[[#This Row],[Fecha]],#REF!,9,FALSE)</f>
        <v>#REF!</v>
      </c>
      <c r="AK199" s="44" t="e">
        <f>HLOOKUP(TBL_CalcDarwin[[#This Row],[Fecha]],#REF!,10,FALSE)</f>
        <v>#REF!</v>
      </c>
      <c r="AL199" s="44" t="e">
        <f>HLOOKUP(TBL_CalcDarwin[[#This Row],[Fecha]],#REF!,11,FALSE)</f>
        <v>#REF!</v>
      </c>
      <c r="AM199" s="44" t="e">
        <f>HLOOKUP(TBL_CalcDarwin[[#This Row],[Fecha]],#REF!,12,FALSE)</f>
        <v>#REF!</v>
      </c>
      <c r="AN199" s="44" t="e">
        <f>HLOOKUP(TBL_CalcDarwin[[#This Row],[Fecha]],#REF!,13,FALSE)</f>
        <v>#REF!</v>
      </c>
      <c r="AO199" s="35" t="e">
        <f>TBL_CalcDarwin[[#This Row],[Lomitas - Barra A - 5.2 - Cerro]]+TBL_CalcDarwin[[#This Row],[Lomitas - Barra A - 5.2 - Medio]]+TBL_CalcDarwin[[#This Row],[Lomitas - Barra A - 5.2 - Mar]]</f>
        <v>#REF!</v>
      </c>
      <c r="AP1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9" s="35" t="e">
        <f>TBL_CalcDarwin[[#This Row],[Expansión - Barra A - 5.2 - Cerro]]+TBL_CalcDarwin[[#This Row],[Expansión - Barra A - 5.2 - Medio]]+TBL_CalcDarwin[[#This Row],[Expansión - Barra A - 5.2 - Mar]]</f>
        <v>#REF!</v>
      </c>
      <c r="AT199" s="35" t="e">
        <f>TBL_CalcDarwin[[#This Row],[Expansión - Barra B - 5.2 - Cerro]]</f>
        <v>#REF!</v>
      </c>
      <c r="AU1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9" s="29" t="e">
        <f>TBL_CalcDarwin[[#This Row],[Expansión - Barra B - 5.2 - Cerro]]*TBL_CalcDarwin[[#This Row],[AEG 5.2 MW Cerro]]</f>
        <v>#REF!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3">
      <c r="B200" s="51" t="e">
        <f t="shared" si="19"/>
        <v>#REF!</v>
      </c>
      <c r="C200" s="17" t="e">
        <f t="shared" si="20"/>
        <v>#REF!</v>
      </c>
      <c r="D200" s="34" t="e">
        <f>TBL_CalcDarwin[[#This Row],[Darwin PLOM
MW]]+TBL_CalcDarwin[[#This Row],[Darwin PLOME
MW]]</f>
        <v>#REF!</v>
      </c>
      <c r="E200" s="34" t="e">
        <f>TBL_CalcDarwin[[#This Row],[PLOM MW TOTAL BARRA A]]+TBL_CalcDarwin[[#This Row],[PLOM MW TOTAL BARRA B]]</f>
        <v>#REF!</v>
      </c>
      <c r="F200" s="34" t="e">
        <f>TBL_CalcDarwin[[#This Row],[PLOME MW TOTAL BARRA A]]+TBL_CalcDarwin[[#This Row],[PLOME MW TOTAL BARRA B]]</f>
        <v>#REF!</v>
      </c>
      <c r="G200" s="46" t="e">
        <f>#REF!</f>
        <v>#REF!</v>
      </c>
      <c r="H200" s="46" t="e">
        <f>#REF!</f>
        <v>#REF!</v>
      </c>
      <c r="I200" s="47" t="e">
        <f>#REF!</f>
        <v>#REF!</v>
      </c>
      <c r="J200" s="45" t="e">
        <f>CEILING(#REF!*TBL_CalcDarwin[[#This Row],[Darwin Gusts
m/s]],0.5)</f>
        <v>#REF!</v>
      </c>
      <c r="K200" s="45" t="e">
        <f>CEILING(#REF!*TBL_CalcDarwin[[#This Row],[Darwin Gusts
m/s]],0.5)</f>
        <v>#REF!</v>
      </c>
      <c r="L200" s="45" t="e">
        <f>CEILING(TBL_CalcDarwin[[#This Row],[Darwin Gusts
m/s]],0.5)</f>
        <v>#REF!</v>
      </c>
      <c r="M2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0" s="39" t="e">
        <f>INDEX(Curva_Temp[Temp],MATCH(TBL_CalcDarwin[[#This Row],[Darwin Temp.
°C]],Curva_Temp[Temp]))</f>
        <v>#REF!</v>
      </c>
      <c r="R200" s="39" t="e">
        <f>INDEX(Curva_Temp[Warranted Power Curve for 
1.194Kg/m3 air density '[kW']
SG 5.0-145 (AM+1, 5.2MW) AT 
90M],MATCH(TBL_CalcDarwin[[#This Row],[Darwin Temp.
°C]],Curva_Temp[Temp]))</f>
        <v>#REF!</v>
      </c>
      <c r="S200" s="39" t="e" cm="1">
        <f t="array" ref="S200">INDEX(Curva_Temp[Temp],MATCH(TBL_CalcDarwin[[#This Row],[Darwin Temp.
°C]],Curva_Temp[Temp])+1)</f>
        <v>#REF!</v>
      </c>
      <c r="T200" s="39" t="e" cm="1">
        <f t="array" ref="T200">INDEX(Curva_Temp[Warranted Power Curve for 
1.194Kg/m3 air density '[kW']
SG 5.0-145 (AM+1, 5.2MW) AT 
90M],MATCH(TBL_CalcDarwin[[#This Row],[Darwin Temp.
°C]],Curva_Temp[Temp])+1)</f>
        <v>#REF!</v>
      </c>
      <c r="U2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0" s="39" t="e">
        <f>INDEX(Curva_Temp[Temp],MATCH(TBL_CalcDarwin[[#This Row],[Darwin Temp.
°C]],Curva_Temp[Temp]))</f>
        <v>#REF!</v>
      </c>
      <c r="Z200" s="39" t="e">
        <f>INDEX(Curva_Temp[Warranted Power Curve for 
1.194Kg/m3 air density '[kW']
SG 5.0-145 (AM 0, 5.0MW) AT 
90M],MATCH(TBL_CalcDarwin[[#This Row],[Darwin Temp.
°C]],Curva_Temp[Temp]))</f>
        <v>#REF!</v>
      </c>
      <c r="AA200" s="39" t="e" cm="1">
        <f t="array" ref="AA200">INDEX(Curva_Temp[Temp],MATCH(TBL_CalcDarwin[[#This Row],[Darwin Temp.
°C]],Curva_Temp[Temp])+1)</f>
        <v>#REF!</v>
      </c>
      <c r="AB200" s="39" t="e" cm="1">
        <f t="array" ref="AB200">INDEX(Curva_Temp[Warranted Power Curve for 
1.194Kg/m3 air density '[kW']
SG 5.0-145 (AM 0, 5.0MW) AT 
90M],MATCH(TBL_CalcDarwin[[#This Row],[Darwin Temp.
°C]],Curva_Temp[Temp])+1)</f>
        <v>#REF!</v>
      </c>
      <c r="AC200" s="43" t="e">
        <f>HLOOKUP(TBL_CalcDarwin[[#This Row],[Fecha]],#REF!,2,FALSE)</f>
        <v>#REF!</v>
      </c>
      <c r="AD200" s="43" t="e">
        <f>HLOOKUP(TBL_CalcDarwin[[#This Row],[Fecha]],#REF!,3,FALSE)</f>
        <v>#REF!</v>
      </c>
      <c r="AE200" s="43" t="e">
        <f>HLOOKUP(TBL_CalcDarwin[[#This Row],[Fecha]],#REF!,4,FALSE)</f>
        <v>#REF!</v>
      </c>
      <c r="AF200" s="43" t="e">
        <f>HLOOKUP(TBL_CalcDarwin[[#This Row],[Fecha]],#REF!,5,FALSE)</f>
        <v>#REF!</v>
      </c>
      <c r="AG200" s="43" t="e">
        <f>HLOOKUP(TBL_CalcDarwin[[#This Row],[Fecha]],#REF!,6,FALSE)</f>
        <v>#REF!</v>
      </c>
      <c r="AH200" s="43" t="e">
        <f>HLOOKUP(TBL_CalcDarwin[[#This Row],[Fecha]],#REF!,7,FALSE)</f>
        <v>#REF!</v>
      </c>
      <c r="AI200" s="44" t="e">
        <f>HLOOKUP(TBL_CalcDarwin[[#This Row],[Fecha]],#REF!,8,FALSE)</f>
        <v>#REF!</v>
      </c>
      <c r="AJ200" s="44" t="e">
        <f>HLOOKUP(TBL_CalcDarwin[[#This Row],[Fecha]],#REF!,9,FALSE)</f>
        <v>#REF!</v>
      </c>
      <c r="AK200" s="44" t="e">
        <f>HLOOKUP(TBL_CalcDarwin[[#This Row],[Fecha]],#REF!,10,FALSE)</f>
        <v>#REF!</v>
      </c>
      <c r="AL200" s="44" t="e">
        <f>HLOOKUP(TBL_CalcDarwin[[#This Row],[Fecha]],#REF!,11,FALSE)</f>
        <v>#REF!</v>
      </c>
      <c r="AM200" s="44" t="e">
        <f>HLOOKUP(TBL_CalcDarwin[[#This Row],[Fecha]],#REF!,12,FALSE)</f>
        <v>#REF!</v>
      </c>
      <c r="AN200" s="44" t="e">
        <f>HLOOKUP(TBL_CalcDarwin[[#This Row],[Fecha]],#REF!,13,FALSE)</f>
        <v>#REF!</v>
      </c>
      <c r="AO200" s="35" t="e">
        <f>TBL_CalcDarwin[[#This Row],[Lomitas - Barra A - 5.2 - Cerro]]+TBL_CalcDarwin[[#This Row],[Lomitas - Barra A - 5.2 - Medio]]+TBL_CalcDarwin[[#This Row],[Lomitas - Barra A - 5.2 - Mar]]</f>
        <v>#REF!</v>
      </c>
      <c r="AP2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0" s="35" t="e">
        <f>TBL_CalcDarwin[[#This Row],[Expansión - Barra A - 5.2 - Cerro]]+TBL_CalcDarwin[[#This Row],[Expansión - Barra A - 5.2 - Medio]]+TBL_CalcDarwin[[#This Row],[Expansión - Barra A - 5.2 - Mar]]</f>
        <v>#REF!</v>
      </c>
      <c r="AT200" s="35" t="e">
        <f>TBL_CalcDarwin[[#This Row],[Expansión - Barra B - 5.2 - Cerro]]</f>
        <v>#REF!</v>
      </c>
      <c r="AU2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0" s="29" t="e">
        <f>TBL_CalcDarwin[[#This Row],[Expansión - Barra B - 5.2 - Cerro]]*TBL_CalcDarwin[[#This Row],[AEG 5.2 MW Cerro]]</f>
        <v>#REF!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3">
      <c r="B201" s="51" t="e">
        <f t="shared" si="19"/>
        <v>#REF!</v>
      </c>
      <c r="C201" s="17" t="e">
        <f t="shared" si="20"/>
        <v>#REF!</v>
      </c>
      <c r="D201" s="34" t="e">
        <f>TBL_CalcDarwin[[#This Row],[Darwin PLOM
MW]]+TBL_CalcDarwin[[#This Row],[Darwin PLOME
MW]]</f>
        <v>#REF!</v>
      </c>
      <c r="E201" s="34" t="e">
        <f>TBL_CalcDarwin[[#This Row],[PLOM MW TOTAL BARRA A]]+TBL_CalcDarwin[[#This Row],[PLOM MW TOTAL BARRA B]]</f>
        <v>#REF!</v>
      </c>
      <c r="F201" s="34" t="e">
        <f>TBL_CalcDarwin[[#This Row],[PLOME MW TOTAL BARRA A]]+TBL_CalcDarwin[[#This Row],[PLOME MW TOTAL BARRA B]]</f>
        <v>#REF!</v>
      </c>
      <c r="G201" s="46" t="e">
        <f>#REF!</f>
        <v>#REF!</v>
      </c>
      <c r="H201" s="46" t="e">
        <f>#REF!</f>
        <v>#REF!</v>
      </c>
      <c r="I201" s="47" t="e">
        <f>#REF!</f>
        <v>#REF!</v>
      </c>
      <c r="J201" s="45" t="e">
        <f>CEILING(#REF!*TBL_CalcDarwin[[#This Row],[Darwin Gusts
m/s]],0.5)</f>
        <v>#REF!</v>
      </c>
      <c r="K201" s="45" t="e">
        <f>CEILING(#REF!*TBL_CalcDarwin[[#This Row],[Darwin Gusts
m/s]],0.5)</f>
        <v>#REF!</v>
      </c>
      <c r="L201" s="45" t="e">
        <f>CEILING(TBL_CalcDarwin[[#This Row],[Darwin Gusts
m/s]],0.5)</f>
        <v>#REF!</v>
      </c>
      <c r="M2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1" s="39" t="e">
        <f>INDEX(Curva_Temp[Temp],MATCH(TBL_CalcDarwin[[#This Row],[Darwin Temp.
°C]],Curva_Temp[Temp]))</f>
        <v>#REF!</v>
      </c>
      <c r="R201" s="39" t="e">
        <f>INDEX(Curva_Temp[Warranted Power Curve for 
1.194Kg/m3 air density '[kW']
SG 5.0-145 (AM+1, 5.2MW) AT 
90M],MATCH(TBL_CalcDarwin[[#This Row],[Darwin Temp.
°C]],Curva_Temp[Temp]))</f>
        <v>#REF!</v>
      </c>
      <c r="S201" s="39" t="e" cm="1">
        <f t="array" ref="S201">INDEX(Curva_Temp[Temp],MATCH(TBL_CalcDarwin[[#This Row],[Darwin Temp.
°C]],Curva_Temp[Temp])+1)</f>
        <v>#REF!</v>
      </c>
      <c r="T201" s="39" t="e" cm="1">
        <f t="array" ref="T201">INDEX(Curva_Temp[Warranted Power Curve for 
1.194Kg/m3 air density '[kW']
SG 5.0-145 (AM+1, 5.2MW) AT 
90M],MATCH(TBL_CalcDarwin[[#This Row],[Darwin Temp.
°C]],Curva_Temp[Temp])+1)</f>
        <v>#REF!</v>
      </c>
      <c r="U2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1" s="39" t="e">
        <f>INDEX(Curva_Temp[Temp],MATCH(TBL_CalcDarwin[[#This Row],[Darwin Temp.
°C]],Curva_Temp[Temp]))</f>
        <v>#REF!</v>
      </c>
      <c r="Z201" s="39" t="e">
        <f>INDEX(Curva_Temp[Warranted Power Curve for 
1.194Kg/m3 air density '[kW']
SG 5.0-145 (AM 0, 5.0MW) AT 
90M],MATCH(TBL_CalcDarwin[[#This Row],[Darwin Temp.
°C]],Curva_Temp[Temp]))</f>
        <v>#REF!</v>
      </c>
      <c r="AA201" s="39" t="e" cm="1">
        <f t="array" ref="AA201">INDEX(Curva_Temp[Temp],MATCH(TBL_CalcDarwin[[#This Row],[Darwin Temp.
°C]],Curva_Temp[Temp])+1)</f>
        <v>#REF!</v>
      </c>
      <c r="AB201" s="39" t="e" cm="1">
        <f t="array" ref="AB201">INDEX(Curva_Temp[Warranted Power Curve for 
1.194Kg/m3 air density '[kW']
SG 5.0-145 (AM 0, 5.0MW) AT 
90M],MATCH(TBL_CalcDarwin[[#This Row],[Darwin Temp.
°C]],Curva_Temp[Temp])+1)</f>
        <v>#REF!</v>
      </c>
      <c r="AC201" s="43" t="e">
        <f>HLOOKUP(TBL_CalcDarwin[[#This Row],[Fecha]],#REF!,2,FALSE)</f>
        <v>#REF!</v>
      </c>
      <c r="AD201" s="43" t="e">
        <f>HLOOKUP(TBL_CalcDarwin[[#This Row],[Fecha]],#REF!,3,FALSE)</f>
        <v>#REF!</v>
      </c>
      <c r="AE201" s="43" t="e">
        <f>HLOOKUP(TBL_CalcDarwin[[#This Row],[Fecha]],#REF!,4,FALSE)</f>
        <v>#REF!</v>
      </c>
      <c r="AF201" s="43" t="e">
        <f>HLOOKUP(TBL_CalcDarwin[[#This Row],[Fecha]],#REF!,5,FALSE)</f>
        <v>#REF!</v>
      </c>
      <c r="AG201" s="43" t="e">
        <f>HLOOKUP(TBL_CalcDarwin[[#This Row],[Fecha]],#REF!,6,FALSE)</f>
        <v>#REF!</v>
      </c>
      <c r="AH201" s="43" t="e">
        <f>HLOOKUP(TBL_CalcDarwin[[#This Row],[Fecha]],#REF!,7,FALSE)</f>
        <v>#REF!</v>
      </c>
      <c r="AI201" s="44" t="e">
        <f>HLOOKUP(TBL_CalcDarwin[[#This Row],[Fecha]],#REF!,8,FALSE)</f>
        <v>#REF!</v>
      </c>
      <c r="AJ201" s="44" t="e">
        <f>HLOOKUP(TBL_CalcDarwin[[#This Row],[Fecha]],#REF!,9,FALSE)</f>
        <v>#REF!</v>
      </c>
      <c r="AK201" s="44" t="e">
        <f>HLOOKUP(TBL_CalcDarwin[[#This Row],[Fecha]],#REF!,10,FALSE)</f>
        <v>#REF!</v>
      </c>
      <c r="AL201" s="44" t="e">
        <f>HLOOKUP(TBL_CalcDarwin[[#This Row],[Fecha]],#REF!,11,FALSE)</f>
        <v>#REF!</v>
      </c>
      <c r="AM201" s="44" t="e">
        <f>HLOOKUP(TBL_CalcDarwin[[#This Row],[Fecha]],#REF!,12,FALSE)</f>
        <v>#REF!</v>
      </c>
      <c r="AN201" s="44" t="e">
        <f>HLOOKUP(TBL_CalcDarwin[[#This Row],[Fecha]],#REF!,13,FALSE)</f>
        <v>#REF!</v>
      </c>
      <c r="AO201" s="35" t="e">
        <f>TBL_CalcDarwin[[#This Row],[Lomitas - Barra A - 5.2 - Cerro]]+TBL_CalcDarwin[[#This Row],[Lomitas - Barra A - 5.2 - Medio]]+TBL_CalcDarwin[[#This Row],[Lomitas - Barra A - 5.2 - Mar]]</f>
        <v>#REF!</v>
      </c>
      <c r="AP2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1" s="35" t="e">
        <f>TBL_CalcDarwin[[#This Row],[Expansión - Barra A - 5.2 - Cerro]]+TBL_CalcDarwin[[#This Row],[Expansión - Barra A - 5.2 - Medio]]+TBL_CalcDarwin[[#This Row],[Expansión - Barra A - 5.2 - Mar]]</f>
        <v>#REF!</v>
      </c>
      <c r="AT201" s="35" t="e">
        <f>TBL_CalcDarwin[[#This Row],[Expansión - Barra B - 5.2 - Cerro]]</f>
        <v>#REF!</v>
      </c>
      <c r="AU2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1" s="29" t="e">
        <f>TBL_CalcDarwin[[#This Row],[Expansión - Barra B - 5.2 - Cerro]]*TBL_CalcDarwin[[#This Row],[AEG 5.2 MW Cerro]]</f>
        <v>#REF!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3">
      <c r="B202" s="51" t="e">
        <f t="shared" si="19"/>
        <v>#REF!</v>
      </c>
      <c r="C202" s="17" t="e">
        <f t="shared" si="20"/>
        <v>#REF!</v>
      </c>
      <c r="D202" s="34" t="e">
        <f>TBL_CalcDarwin[[#This Row],[Darwin PLOM
MW]]+TBL_CalcDarwin[[#This Row],[Darwin PLOME
MW]]</f>
        <v>#REF!</v>
      </c>
      <c r="E202" s="34" t="e">
        <f>TBL_CalcDarwin[[#This Row],[PLOM MW TOTAL BARRA A]]+TBL_CalcDarwin[[#This Row],[PLOM MW TOTAL BARRA B]]</f>
        <v>#REF!</v>
      </c>
      <c r="F202" s="34" t="e">
        <f>TBL_CalcDarwin[[#This Row],[PLOME MW TOTAL BARRA A]]+TBL_CalcDarwin[[#This Row],[PLOME MW TOTAL BARRA B]]</f>
        <v>#REF!</v>
      </c>
      <c r="G202" s="46" t="e">
        <f>#REF!</f>
        <v>#REF!</v>
      </c>
      <c r="H202" s="46" t="e">
        <f>#REF!</f>
        <v>#REF!</v>
      </c>
      <c r="I202" s="47" t="e">
        <f>#REF!</f>
        <v>#REF!</v>
      </c>
      <c r="J202" s="45" t="e">
        <f>CEILING(#REF!*TBL_CalcDarwin[[#This Row],[Darwin Gusts
m/s]],0.5)</f>
        <v>#REF!</v>
      </c>
      <c r="K202" s="45" t="e">
        <f>CEILING(#REF!*TBL_CalcDarwin[[#This Row],[Darwin Gusts
m/s]],0.5)</f>
        <v>#REF!</v>
      </c>
      <c r="L202" s="45" t="e">
        <f>CEILING(TBL_CalcDarwin[[#This Row],[Darwin Gusts
m/s]],0.5)</f>
        <v>#REF!</v>
      </c>
      <c r="M2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2" s="39" t="e">
        <f>INDEX(Curva_Temp[Temp],MATCH(TBL_CalcDarwin[[#This Row],[Darwin Temp.
°C]],Curva_Temp[Temp]))</f>
        <v>#REF!</v>
      </c>
      <c r="R202" s="39" t="e">
        <f>INDEX(Curva_Temp[Warranted Power Curve for 
1.194Kg/m3 air density '[kW']
SG 5.0-145 (AM+1, 5.2MW) AT 
90M],MATCH(TBL_CalcDarwin[[#This Row],[Darwin Temp.
°C]],Curva_Temp[Temp]))</f>
        <v>#REF!</v>
      </c>
      <c r="S202" s="39" t="e" cm="1">
        <f t="array" ref="S202">INDEX(Curva_Temp[Temp],MATCH(TBL_CalcDarwin[[#This Row],[Darwin Temp.
°C]],Curva_Temp[Temp])+1)</f>
        <v>#REF!</v>
      </c>
      <c r="T202" s="39" t="e" cm="1">
        <f t="array" ref="T202">INDEX(Curva_Temp[Warranted Power Curve for 
1.194Kg/m3 air density '[kW']
SG 5.0-145 (AM+1, 5.2MW) AT 
90M],MATCH(TBL_CalcDarwin[[#This Row],[Darwin Temp.
°C]],Curva_Temp[Temp])+1)</f>
        <v>#REF!</v>
      </c>
      <c r="U2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2" s="39" t="e">
        <f>INDEX(Curva_Temp[Temp],MATCH(TBL_CalcDarwin[[#This Row],[Darwin Temp.
°C]],Curva_Temp[Temp]))</f>
        <v>#REF!</v>
      </c>
      <c r="Z202" s="39" t="e">
        <f>INDEX(Curva_Temp[Warranted Power Curve for 
1.194Kg/m3 air density '[kW']
SG 5.0-145 (AM 0, 5.0MW) AT 
90M],MATCH(TBL_CalcDarwin[[#This Row],[Darwin Temp.
°C]],Curva_Temp[Temp]))</f>
        <v>#REF!</v>
      </c>
      <c r="AA202" s="39" t="e" cm="1">
        <f t="array" ref="AA202">INDEX(Curva_Temp[Temp],MATCH(TBL_CalcDarwin[[#This Row],[Darwin Temp.
°C]],Curva_Temp[Temp])+1)</f>
        <v>#REF!</v>
      </c>
      <c r="AB202" s="39" t="e" cm="1">
        <f t="array" ref="AB202">INDEX(Curva_Temp[Warranted Power Curve for 
1.194Kg/m3 air density '[kW']
SG 5.0-145 (AM 0, 5.0MW) AT 
90M],MATCH(TBL_CalcDarwin[[#This Row],[Darwin Temp.
°C]],Curva_Temp[Temp])+1)</f>
        <v>#REF!</v>
      </c>
      <c r="AC202" s="43" t="e">
        <f>HLOOKUP(TBL_CalcDarwin[[#This Row],[Fecha]],#REF!,2,FALSE)</f>
        <v>#REF!</v>
      </c>
      <c r="AD202" s="43" t="e">
        <f>HLOOKUP(TBL_CalcDarwin[[#This Row],[Fecha]],#REF!,3,FALSE)</f>
        <v>#REF!</v>
      </c>
      <c r="AE202" s="43" t="e">
        <f>HLOOKUP(TBL_CalcDarwin[[#This Row],[Fecha]],#REF!,4,FALSE)</f>
        <v>#REF!</v>
      </c>
      <c r="AF202" s="43" t="e">
        <f>HLOOKUP(TBL_CalcDarwin[[#This Row],[Fecha]],#REF!,5,FALSE)</f>
        <v>#REF!</v>
      </c>
      <c r="AG202" s="43" t="e">
        <f>HLOOKUP(TBL_CalcDarwin[[#This Row],[Fecha]],#REF!,6,FALSE)</f>
        <v>#REF!</v>
      </c>
      <c r="AH202" s="43" t="e">
        <f>HLOOKUP(TBL_CalcDarwin[[#This Row],[Fecha]],#REF!,7,FALSE)</f>
        <v>#REF!</v>
      </c>
      <c r="AI202" s="44" t="e">
        <f>HLOOKUP(TBL_CalcDarwin[[#This Row],[Fecha]],#REF!,8,FALSE)</f>
        <v>#REF!</v>
      </c>
      <c r="AJ202" s="44" t="e">
        <f>HLOOKUP(TBL_CalcDarwin[[#This Row],[Fecha]],#REF!,9,FALSE)</f>
        <v>#REF!</v>
      </c>
      <c r="AK202" s="44" t="e">
        <f>HLOOKUP(TBL_CalcDarwin[[#This Row],[Fecha]],#REF!,10,FALSE)</f>
        <v>#REF!</v>
      </c>
      <c r="AL202" s="44" t="e">
        <f>HLOOKUP(TBL_CalcDarwin[[#This Row],[Fecha]],#REF!,11,FALSE)</f>
        <v>#REF!</v>
      </c>
      <c r="AM202" s="44" t="e">
        <f>HLOOKUP(TBL_CalcDarwin[[#This Row],[Fecha]],#REF!,12,FALSE)</f>
        <v>#REF!</v>
      </c>
      <c r="AN202" s="44" t="e">
        <f>HLOOKUP(TBL_CalcDarwin[[#This Row],[Fecha]],#REF!,13,FALSE)</f>
        <v>#REF!</v>
      </c>
      <c r="AO202" s="35" t="e">
        <f>TBL_CalcDarwin[[#This Row],[Lomitas - Barra A - 5.2 - Cerro]]+TBL_CalcDarwin[[#This Row],[Lomitas - Barra A - 5.2 - Medio]]+TBL_CalcDarwin[[#This Row],[Lomitas - Barra A - 5.2 - Mar]]</f>
        <v>#REF!</v>
      </c>
      <c r="AP2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2" s="35" t="e">
        <f>TBL_CalcDarwin[[#This Row],[Expansión - Barra A - 5.2 - Cerro]]+TBL_CalcDarwin[[#This Row],[Expansión - Barra A - 5.2 - Medio]]+TBL_CalcDarwin[[#This Row],[Expansión - Barra A - 5.2 - Mar]]</f>
        <v>#REF!</v>
      </c>
      <c r="AT202" s="35" t="e">
        <f>TBL_CalcDarwin[[#This Row],[Expansión - Barra B - 5.2 - Cerro]]</f>
        <v>#REF!</v>
      </c>
      <c r="AU2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2" s="29" t="e">
        <f>TBL_CalcDarwin[[#This Row],[Expansión - Barra B - 5.2 - Cerro]]*TBL_CalcDarwin[[#This Row],[AEG 5.2 MW Cerro]]</f>
        <v>#REF!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3">
      <c r="B203" s="51" t="e">
        <f t="shared" si="19"/>
        <v>#REF!</v>
      </c>
      <c r="C203" s="17" t="e">
        <f t="shared" si="20"/>
        <v>#REF!</v>
      </c>
      <c r="D203" s="34" t="e">
        <f>TBL_CalcDarwin[[#This Row],[Darwin PLOM
MW]]+TBL_CalcDarwin[[#This Row],[Darwin PLOME
MW]]</f>
        <v>#REF!</v>
      </c>
      <c r="E203" s="34" t="e">
        <f>TBL_CalcDarwin[[#This Row],[PLOM MW TOTAL BARRA A]]+TBL_CalcDarwin[[#This Row],[PLOM MW TOTAL BARRA B]]</f>
        <v>#REF!</v>
      </c>
      <c r="F203" s="34" t="e">
        <f>TBL_CalcDarwin[[#This Row],[PLOME MW TOTAL BARRA A]]+TBL_CalcDarwin[[#This Row],[PLOME MW TOTAL BARRA B]]</f>
        <v>#REF!</v>
      </c>
      <c r="G203" s="46" t="e">
        <f>#REF!</f>
        <v>#REF!</v>
      </c>
      <c r="H203" s="46" t="e">
        <f>#REF!</f>
        <v>#REF!</v>
      </c>
      <c r="I203" s="47" t="e">
        <f>#REF!</f>
        <v>#REF!</v>
      </c>
      <c r="J203" s="45" t="e">
        <f>CEILING(#REF!*TBL_CalcDarwin[[#This Row],[Darwin Gusts
m/s]],0.5)</f>
        <v>#REF!</v>
      </c>
      <c r="K203" s="45" t="e">
        <f>CEILING(#REF!*TBL_CalcDarwin[[#This Row],[Darwin Gusts
m/s]],0.5)</f>
        <v>#REF!</v>
      </c>
      <c r="L203" s="45" t="e">
        <f>CEILING(TBL_CalcDarwin[[#This Row],[Darwin Gusts
m/s]],0.5)</f>
        <v>#REF!</v>
      </c>
      <c r="M2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3" s="39" t="e">
        <f>INDEX(Curva_Temp[Temp],MATCH(TBL_CalcDarwin[[#This Row],[Darwin Temp.
°C]],Curva_Temp[Temp]))</f>
        <v>#REF!</v>
      </c>
      <c r="R203" s="39" t="e">
        <f>INDEX(Curva_Temp[Warranted Power Curve for 
1.194Kg/m3 air density '[kW']
SG 5.0-145 (AM+1, 5.2MW) AT 
90M],MATCH(TBL_CalcDarwin[[#This Row],[Darwin Temp.
°C]],Curva_Temp[Temp]))</f>
        <v>#REF!</v>
      </c>
      <c r="S203" s="39" t="e" cm="1">
        <f t="array" ref="S203">INDEX(Curva_Temp[Temp],MATCH(TBL_CalcDarwin[[#This Row],[Darwin Temp.
°C]],Curva_Temp[Temp])+1)</f>
        <v>#REF!</v>
      </c>
      <c r="T203" s="39" t="e" cm="1">
        <f t="array" ref="T203">INDEX(Curva_Temp[Warranted Power Curve for 
1.194Kg/m3 air density '[kW']
SG 5.0-145 (AM+1, 5.2MW) AT 
90M],MATCH(TBL_CalcDarwin[[#This Row],[Darwin Temp.
°C]],Curva_Temp[Temp])+1)</f>
        <v>#REF!</v>
      </c>
      <c r="U2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3" s="39" t="e">
        <f>INDEX(Curva_Temp[Temp],MATCH(TBL_CalcDarwin[[#This Row],[Darwin Temp.
°C]],Curva_Temp[Temp]))</f>
        <v>#REF!</v>
      </c>
      <c r="Z203" s="39" t="e">
        <f>INDEX(Curva_Temp[Warranted Power Curve for 
1.194Kg/m3 air density '[kW']
SG 5.0-145 (AM 0, 5.0MW) AT 
90M],MATCH(TBL_CalcDarwin[[#This Row],[Darwin Temp.
°C]],Curva_Temp[Temp]))</f>
        <v>#REF!</v>
      </c>
      <c r="AA203" s="39" t="e" cm="1">
        <f t="array" ref="AA203">INDEX(Curva_Temp[Temp],MATCH(TBL_CalcDarwin[[#This Row],[Darwin Temp.
°C]],Curva_Temp[Temp])+1)</f>
        <v>#REF!</v>
      </c>
      <c r="AB203" s="39" t="e" cm="1">
        <f t="array" ref="AB203">INDEX(Curva_Temp[Warranted Power Curve for 
1.194Kg/m3 air density '[kW']
SG 5.0-145 (AM 0, 5.0MW) AT 
90M],MATCH(TBL_CalcDarwin[[#This Row],[Darwin Temp.
°C]],Curva_Temp[Temp])+1)</f>
        <v>#REF!</v>
      </c>
      <c r="AC203" s="43" t="e">
        <f>HLOOKUP(TBL_CalcDarwin[[#This Row],[Fecha]],#REF!,2,FALSE)</f>
        <v>#REF!</v>
      </c>
      <c r="AD203" s="43" t="e">
        <f>HLOOKUP(TBL_CalcDarwin[[#This Row],[Fecha]],#REF!,3,FALSE)</f>
        <v>#REF!</v>
      </c>
      <c r="AE203" s="43" t="e">
        <f>HLOOKUP(TBL_CalcDarwin[[#This Row],[Fecha]],#REF!,4,FALSE)</f>
        <v>#REF!</v>
      </c>
      <c r="AF203" s="43" t="e">
        <f>HLOOKUP(TBL_CalcDarwin[[#This Row],[Fecha]],#REF!,5,FALSE)</f>
        <v>#REF!</v>
      </c>
      <c r="AG203" s="43" t="e">
        <f>HLOOKUP(TBL_CalcDarwin[[#This Row],[Fecha]],#REF!,6,FALSE)</f>
        <v>#REF!</v>
      </c>
      <c r="AH203" s="43" t="e">
        <f>HLOOKUP(TBL_CalcDarwin[[#This Row],[Fecha]],#REF!,7,FALSE)</f>
        <v>#REF!</v>
      </c>
      <c r="AI203" s="44" t="e">
        <f>HLOOKUP(TBL_CalcDarwin[[#This Row],[Fecha]],#REF!,8,FALSE)</f>
        <v>#REF!</v>
      </c>
      <c r="AJ203" s="44" t="e">
        <f>HLOOKUP(TBL_CalcDarwin[[#This Row],[Fecha]],#REF!,9,FALSE)</f>
        <v>#REF!</v>
      </c>
      <c r="AK203" s="44" t="e">
        <f>HLOOKUP(TBL_CalcDarwin[[#This Row],[Fecha]],#REF!,10,FALSE)</f>
        <v>#REF!</v>
      </c>
      <c r="AL203" s="44" t="e">
        <f>HLOOKUP(TBL_CalcDarwin[[#This Row],[Fecha]],#REF!,11,FALSE)</f>
        <v>#REF!</v>
      </c>
      <c r="AM203" s="44" t="e">
        <f>HLOOKUP(TBL_CalcDarwin[[#This Row],[Fecha]],#REF!,12,FALSE)</f>
        <v>#REF!</v>
      </c>
      <c r="AN203" s="44" t="e">
        <f>HLOOKUP(TBL_CalcDarwin[[#This Row],[Fecha]],#REF!,13,FALSE)</f>
        <v>#REF!</v>
      </c>
      <c r="AO203" s="35" t="e">
        <f>TBL_CalcDarwin[[#This Row],[Lomitas - Barra A - 5.2 - Cerro]]+TBL_CalcDarwin[[#This Row],[Lomitas - Barra A - 5.2 - Medio]]+TBL_CalcDarwin[[#This Row],[Lomitas - Barra A - 5.2 - Mar]]</f>
        <v>#REF!</v>
      </c>
      <c r="AP2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3" s="35" t="e">
        <f>TBL_CalcDarwin[[#This Row],[Expansión - Barra A - 5.2 - Cerro]]+TBL_CalcDarwin[[#This Row],[Expansión - Barra A - 5.2 - Medio]]+TBL_CalcDarwin[[#This Row],[Expansión - Barra A - 5.2 - Mar]]</f>
        <v>#REF!</v>
      </c>
      <c r="AT203" s="35" t="e">
        <f>TBL_CalcDarwin[[#This Row],[Expansión - Barra B - 5.2 - Cerro]]</f>
        <v>#REF!</v>
      </c>
      <c r="AU2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3" s="29" t="e">
        <f>TBL_CalcDarwin[[#This Row],[Expansión - Barra B - 5.2 - Cerro]]*TBL_CalcDarwin[[#This Row],[AEG 5.2 MW Cerro]]</f>
        <v>#REF!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3">
      <c r="B204" s="51" t="e">
        <f t="shared" si="19"/>
        <v>#REF!</v>
      </c>
      <c r="C204" s="17" t="e">
        <f t="shared" si="20"/>
        <v>#REF!</v>
      </c>
      <c r="D204" s="34" t="e">
        <f>TBL_CalcDarwin[[#This Row],[Darwin PLOM
MW]]+TBL_CalcDarwin[[#This Row],[Darwin PLOME
MW]]</f>
        <v>#REF!</v>
      </c>
      <c r="E204" s="34" t="e">
        <f>TBL_CalcDarwin[[#This Row],[PLOM MW TOTAL BARRA A]]+TBL_CalcDarwin[[#This Row],[PLOM MW TOTAL BARRA B]]</f>
        <v>#REF!</v>
      </c>
      <c r="F204" s="34" t="e">
        <f>TBL_CalcDarwin[[#This Row],[PLOME MW TOTAL BARRA A]]+TBL_CalcDarwin[[#This Row],[PLOME MW TOTAL BARRA B]]</f>
        <v>#REF!</v>
      </c>
      <c r="G204" s="46" t="e">
        <f>#REF!</f>
        <v>#REF!</v>
      </c>
      <c r="H204" s="46" t="e">
        <f>#REF!</f>
        <v>#REF!</v>
      </c>
      <c r="I204" s="47" t="e">
        <f>#REF!</f>
        <v>#REF!</v>
      </c>
      <c r="J204" s="45" t="e">
        <f>CEILING(#REF!*TBL_CalcDarwin[[#This Row],[Darwin Gusts
m/s]],0.5)</f>
        <v>#REF!</v>
      </c>
      <c r="K204" s="45" t="e">
        <f>CEILING(#REF!*TBL_CalcDarwin[[#This Row],[Darwin Gusts
m/s]],0.5)</f>
        <v>#REF!</v>
      </c>
      <c r="L204" s="45" t="e">
        <f>CEILING(TBL_CalcDarwin[[#This Row],[Darwin Gusts
m/s]],0.5)</f>
        <v>#REF!</v>
      </c>
      <c r="M2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4" s="39" t="e">
        <f>INDEX(Curva_Temp[Temp],MATCH(TBL_CalcDarwin[[#This Row],[Darwin Temp.
°C]],Curva_Temp[Temp]))</f>
        <v>#REF!</v>
      </c>
      <c r="R204" s="39" t="e">
        <f>INDEX(Curva_Temp[Warranted Power Curve for 
1.194Kg/m3 air density '[kW']
SG 5.0-145 (AM+1, 5.2MW) AT 
90M],MATCH(TBL_CalcDarwin[[#This Row],[Darwin Temp.
°C]],Curva_Temp[Temp]))</f>
        <v>#REF!</v>
      </c>
      <c r="S204" s="39" t="e" cm="1">
        <f t="array" ref="S204">INDEX(Curva_Temp[Temp],MATCH(TBL_CalcDarwin[[#This Row],[Darwin Temp.
°C]],Curva_Temp[Temp])+1)</f>
        <v>#REF!</v>
      </c>
      <c r="T204" s="39" t="e" cm="1">
        <f t="array" ref="T204">INDEX(Curva_Temp[Warranted Power Curve for 
1.194Kg/m3 air density '[kW']
SG 5.0-145 (AM+1, 5.2MW) AT 
90M],MATCH(TBL_CalcDarwin[[#This Row],[Darwin Temp.
°C]],Curva_Temp[Temp])+1)</f>
        <v>#REF!</v>
      </c>
      <c r="U2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4" s="39" t="e">
        <f>INDEX(Curva_Temp[Temp],MATCH(TBL_CalcDarwin[[#This Row],[Darwin Temp.
°C]],Curva_Temp[Temp]))</f>
        <v>#REF!</v>
      </c>
      <c r="Z204" s="39" t="e">
        <f>INDEX(Curva_Temp[Warranted Power Curve for 
1.194Kg/m3 air density '[kW']
SG 5.0-145 (AM 0, 5.0MW) AT 
90M],MATCH(TBL_CalcDarwin[[#This Row],[Darwin Temp.
°C]],Curva_Temp[Temp]))</f>
        <v>#REF!</v>
      </c>
      <c r="AA204" s="39" t="e" cm="1">
        <f t="array" ref="AA204">INDEX(Curva_Temp[Temp],MATCH(TBL_CalcDarwin[[#This Row],[Darwin Temp.
°C]],Curva_Temp[Temp])+1)</f>
        <v>#REF!</v>
      </c>
      <c r="AB204" s="39" t="e" cm="1">
        <f t="array" ref="AB204">INDEX(Curva_Temp[Warranted Power Curve for 
1.194Kg/m3 air density '[kW']
SG 5.0-145 (AM 0, 5.0MW) AT 
90M],MATCH(TBL_CalcDarwin[[#This Row],[Darwin Temp.
°C]],Curva_Temp[Temp])+1)</f>
        <v>#REF!</v>
      </c>
      <c r="AC204" s="43" t="e">
        <f>HLOOKUP(TBL_CalcDarwin[[#This Row],[Fecha]],#REF!,2,FALSE)</f>
        <v>#REF!</v>
      </c>
      <c r="AD204" s="43" t="e">
        <f>HLOOKUP(TBL_CalcDarwin[[#This Row],[Fecha]],#REF!,3,FALSE)</f>
        <v>#REF!</v>
      </c>
      <c r="AE204" s="43" t="e">
        <f>HLOOKUP(TBL_CalcDarwin[[#This Row],[Fecha]],#REF!,4,FALSE)</f>
        <v>#REF!</v>
      </c>
      <c r="AF204" s="43" t="e">
        <f>HLOOKUP(TBL_CalcDarwin[[#This Row],[Fecha]],#REF!,5,FALSE)</f>
        <v>#REF!</v>
      </c>
      <c r="AG204" s="43" t="e">
        <f>HLOOKUP(TBL_CalcDarwin[[#This Row],[Fecha]],#REF!,6,FALSE)</f>
        <v>#REF!</v>
      </c>
      <c r="AH204" s="43" t="e">
        <f>HLOOKUP(TBL_CalcDarwin[[#This Row],[Fecha]],#REF!,7,FALSE)</f>
        <v>#REF!</v>
      </c>
      <c r="AI204" s="44" t="e">
        <f>HLOOKUP(TBL_CalcDarwin[[#This Row],[Fecha]],#REF!,8,FALSE)</f>
        <v>#REF!</v>
      </c>
      <c r="AJ204" s="44" t="e">
        <f>HLOOKUP(TBL_CalcDarwin[[#This Row],[Fecha]],#REF!,9,FALSE)</f>
        <v>#REF!</v>
      </c>
      <c r="AK204" s="44" t="e">
        <f>HLOOKUP(TBL_CalcDarwin[[#This Row],[Fecha]],#REF!,10,FALSE)</f>
        <v>#REF!</v>
      </c>
      <c r="AL204" s="44" t="e">
        <f>HLOOKUP(TBL_CalcDarwin[[#This Row],[Fecha]],#REF!,11,FALSE)</f>
        <v>#REF!</v>
      </c>
      <c r="AM204" s="44" t="e">
        <f>HLOOKUP(TBL_CalcDarwin[[#This Row],[Fecha]],#REF!,12,FALSE)</f>
        <v>#REF!</v>
      </c>
      <c r="AN204" s="44" t="e">
        <f>HLOOKUP(TBL_CalcDarwin[[#This Row],[Fecha]],#REF!,13,FALSE)</f>
        <v>#REF!</v>
      </c>
      <c r="AO204" s="35" t="e">
        <f>TBL_CalcDarwin[[#This Row],[Lomitas - Barra A - 5.2 - Cerro]]+TBL_CalcDarwin[[#This Row],[Lomitas - Barra A - 5.2 - Medio]]+TBL_CalcDarwin[[#This Row],[Lomitas - Barra A - 5.2 - Mar]]</f>
        <v>#REF!</v>
      </c>
      <c r="AP2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4" s="35" t="e">
        <f>TBL_CalcDarwin[[#This Row],[Expansión - Barra A - 5.2 - Cerro]]+TBL_CalcDarwin[[#This Row],[Expansión - Barra A - 5.2 - Medio]]+TBL_CalcDarwin[[#This Row],[Expansión - Barra A - 5.2 - Mar]]</f>
        <v>#REF!</v>
      </c>
      <c r="AT204" s="35" t="e">
        <f>TBL_CalcDarwin[[#This Row],[Expansión - Barra B - 5.2 - Cerro]]</f>
        <v>#REF!</v>
      </c>
      <c r="AU2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4" s="29" t="e">
        <f>TBL_CalcDarwin[[#This Row],[Expansión - Barra B - 5.2 - Cerro]]*TBL_CalcDarwin[[#This Row],[AEG 5.2 MW Cerro]]</f>
        <v>#REF!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3">
      <c r="B205" s="51" t="e">
        <f t="shared" si="19"/>
        <v>#REF!</v>
      </c>
      <c r="C205" s="17" t="e">
        <f t="shared" si="20"/>
        <v>#REF!</v>
      </c>
      <c r="D205" s="34" t="e">
        <f>TBL_CalcDarwin[[#This Row],[Darwin PLOM
MW]]+TBL_CalcDarwin[[#This Row],[Darwin PLOME
MW]]</f>
        <v>#REF!</v>
      </c>
      <c r="E205" s="34" t="e">
        <f>TBL_CalcDarwin[[#This Row],[PLOM MW TOTAL BARRA A]]+TBL_CalcDarwin[[#This Row],[PLOM MW TOTAL BARRA B]]</f>
        <v>#REF!</v>
      </c>
      <c r="F205" s="34" t="e">
        <f>TBL_CalcDarwin[[#This Row],[PLOME MW TOTAL BARRA A]]+TBL_CalcDarwin[[#This Row],[PLOME MW TOTAL BARRA B]]</f>
        <v>#REF!</v>
      </c>
      <c r="G205" s="46" t="e">
        <f>#REF!</f>
        <v>#REF!</v>
      </c>
      <c r="H205" s="46" t="e">
        <f>#REF!</f>
        <v>#REF!</v>
      </c>
      <c r="I205" s="47" t="e">
        <f>#REF!</f>
        <v>#REF!</v>
      </c>
      <c r="J205" s="45" t="e">
        <f>CEILING(#REF!*TBL_CalcDarwin[[#This Row],[Darwin Gusts
m/s]],0.5)</f>
        <v>#REF!</v>
      </c>
      <c r="K205" s="45" t="e">
        <f>CEILING(#REF!*TBL_CalcDarwin[[#This Row],[Darwin Gusts
m/s]],0.5)</f>
        <v>#REF!</v>
      </c>
      <c r="L205" s="45" t="e">
        <f>CEILING(TBL_CalcDarwin[[#This Row],[Darwin Gusts
m/s]],0.5)</f>
        <v>#REF!</v>
      </c>
      <c r="M2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5" s="39" t="e">
        <f>INDEX(Curva_Temp[Temp],MATCH(TBL_CalcDarwin[[#This Row],[Darwin Temp.
°C]],Curva_Temp[Temp]))</f>
        <v>#REF!</v>
      </c>
      <c r="R205" s="39" t="e">
        <f>INDEX(Curva_Temp[Warranted Power Curve for 
1.194Kg/m3 air density '[kW']
SG 5.0-145 (AM+1, 5.2MW) AT 
90M],MATCH(TBL_CalcDarwin[[#This Row],[Darwin Temp.
°C]],Curva_Temp[Temp]))</f>
        <v>#REF!</v>
      </c>
      <c r="S205" s="39" t="e" cm="1">
        <f t="array" ref="S205">INDEX(Curva_Temp[Temp],MATCH(TBL_CalcDarwin[[#This Row],[Darwin Temp.
°C]],Curva_Temp[Temp])+1)</f>
        <v>#REF!</v>
      </c>
      <c r="T205" s="39" t="e" cm="1">
        <f t="array" ref="T205">INDEX(Curva_Temp[Warranted Power Curve for 
1.194Kg/m3 air density '[kW']
SG 5.0-145 (AM+1, 5.2MW) AT 
90M],MATCH(TBL_CalcDarwin[[#This Row],[Darwin Temp.
°C]],Curva_Temp[Temp])+1)</f>
        <v>#REF!</v>
      </c>
      <c r="U2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5" s="39" t="e">
        <f>INDEX(Curva_Temp[Temp],MATCH(TBL_CalcDarwin[[#This Row],[Darwin Temp.
°C]],Curva_Temp[Temp]))</f>
        <v>#REF!</v>
      </c>
      <c r="Z205" s="39" t="e">
        <f>INDEX(Curva_Temp[Warranted Power Curve for 
1.194Kg/m3 air density '[kW']
SG 5.0-145 (AM 0, 5.0MW) AT 
90M],MATCH(TBL_CalcDarwin[[#This Row],[Darwin Temp.
°C]],Curva_Temp[Temp]))</f>
        <v>#REF!</v>
      </c>
      <c r="AA205" s="39" t="e" cm="1">
        <f t="array" ref="AA205">INDEX(Curva_Temp[Temp],MATCH(TBL_CalcDarwin[[#This Row],[Darwin Temp.
°C]],Curva_Temp[Temp])+1)</f>
        <v>#REF!</v>
      </c>
      <c r="AB205" s="39" t="e" cm="1">
        <f t="array" ref="AB205">INDEX(Curva_Temp[Warranted Power Curve for 
1.194Kg/m3 air density '[kW']
SG 5.0-145 (AM 0, 5.0MW) AT 
90M],MATCH(TBL_CalcDarwin[[#This Row],[Darwin Temp.
°C]],Curva_Temp[Temp])+1)</f>
        <v>#REF!</v>
      </c>
      <c r="AC205" s="43" t="e">
        <f>HLOOKUP(TBL_CalcDarwin[[#This Row],[Fecha]],#REF!,2,FALSE)</f>
        <v>#REF!</v>
      </c>
      <c r="AD205" s="43" t="e">
        <f>HLOOKUP(TBL_CalcDarwin[[#This Row],[Fecha]],#REF!,3,FALSE)</f>
        <v>#REF!</v>
      </c>
      <c r="AE205" s="43" t="e">
        <f>HLOOKUP(TBL_CalcDarwin[[#This Row],[Fecha]],#REF!,4,FALSE)</f>
        <v>#REF!</v>
      </c>
      <c r="AF205" s="43" t="e">
        <f>HLOOKUP(TBL_CalcDarwin[[#This Row],[Fecha]],#REF!,5,FALSE)</f>
        <v>#REF!</v>
      </c>
      <c r="AG205" s="43" t="e">
        <f>HLOOKUP(TBL_CalcDarwin[[#This Row],[Fecha]],#REF!,6,FALSE)</f>
        <v>#REF!</v>
      </c>
      <c r="AH205" s="43" t="e">
        <f>HLOOKUP(TBL_CalcDarwin[[#This Row],[Fecha]],#REF!,7,FALSE)</f>
        <v>#REF!</v>
      </c>
      <c r="AI205" s="44" t="e">
        <f>HLOOKUP(TBL_CalcDarwin[[#This Row],[Fecha]],#REF!,8,FALSE)</f>
        <v>#REF!</v>
      </c>
      <c r="AJ205" s="44" t="e">
        <f>HLOOKUP(TBL_CalcDarwin[[#This Row],[Fecha]],#REF!,9,FALSE)</f>
        <v>#REF!</v>
      </c>
      <c r="AK205" s="44" t="e">
        <f>HLOOKUP(TBL_CalcDarwin[[#This Row],[Fecha]],#REF!,10,FALSE)</f>
        <v>#REF!</v>
      </c>
      <c r="AL205" s="44" t="e">
        <f>HLOOKUP(TBL_CalcDarwin[[#This Row],[Fecha]],#REF!,11,FALSE)</f>
        <v>#REF!</v>
      </c>
      <c r="AM205" s="44" t="e">
        <f>HLOOKUP(TBL_CalcDarwin[[#This Row],[Fecha]],#REF!,12,FALSE)</f>
        <v>#REF!</v>
      </c>
      <c r="AN205" s="44" t="e">
        <f>HLOOKUP(TBL_CalcDarwin[[#This Row],[Fecha]],#REF!,13,FALSE)</f>
        <v>#REF!</v>
      </c>
      <c r="AO205" s="35" t="e">
        <f>TBL_CalcDarwin[[#This Row],[Lomitas - Barra A - 5.2 - Cerro]]+TBL_CalcDarwin[[#This Row],[Lomitas - Barra A - 5.2 - Medio]]+TBL_CalcDarwin[[#This Row],[Lomitas - Barra A - 5.2 - Mar]]</f>
        <v>#REF!</v>
      </c>
      <c r="AP2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5" s="35" t="e">
        <f>TBL_CalcDarwin[[#This Row],[Expansión - Barra A - 5.2 - Cerro]]+TBL_CalcDarwin[[#This Row],[Expansión - Barra A - 5.2 - Medio]]+TBL_CalcDarwin[[#This Row],[Expansión - Barra A - 5.2 - Mar]]</f>
        <v>#REF!</v>
      </c>
      <c r="AT205" s="35" t="e">
        <f>TBL_CalcDarwin[[#This Row],[Expansión - Barra B - 5.2 - Cerro]]</f>
        <v>#REF!</v>
      </c>
      <c r="AU2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5" s="29" t="e">
        <f>TBL_CalcDarwin[[#This Row],[Expansión - Barra B - 5.2 - Cerro]]*TBL_CalcDarwin[[#This Row],[AEG 5.2 MW Cerro]]</f>
        <v>#REF!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3">
      <c r="B206" s="51" t="e">
        <f t="shared" si="19"/>
        <v>#REF!</v>
      </c>
      <c r="C206" s="17" t="e">
        <f t="shared" si="20"/>
        <v>#REF!</v>
      </c>
      <c r="D206" s="34" t="e">
        <f>TBL_CalcDarwin[[#This Row],[Darwin PLOM
MW]]+TBL_CalcDarwin[[#This Row],[Darwin PLOME
MW]]</f>
        <v>#REF!</v>
      </c>
      <c r="E206" s="34" t="e">
        <f>TBL_CalcDarwin[[#This Row],[PLOM MW TOTAL BARRA A]]+TBL_CalcDarwin[[#This Row],[PLOM MW TOTAL BARRA B]]</f>
        <v>#REF!</v>
      </c>
      <c r="F206" s="34" t="e">
        <f>TBL_CalcDarwin[[#This Row],[PLOME MW TOTAL BARRA A]]+TBL_CalcDarwin[[#This Row],[PLOME MW TOTAL BARRA B]]</f>
        <v>#REF!</v>
      </c>
      <c r="G206" s="46" t="e">
        <f>#REF!</f>
        <v>#REF!</v>
      </c>
      <c r="H206" s="46" t="e">
        <f>#REF!</f>
        <v>#REF!</v>
      </c>
      <c r="I206" s="47" t="e">
        <f>#REF!</f>
        <v>#REF!</v>
      </c>
      <c r="J206" s="45" t="e">
        <f>CEILING(#REF!*TBL_CalcDarwin[[#This Row],[Darwin Gusts
m/s]],0.5)</f>
        <v>#REF!</v>
      </c>
      <c r="K206" s="45" t="e">
        <f>CEILING(#REF!*TBL_CalcDarwin[[#This Row],[Darwin Gusts
m/s]],0.5)</f>
        <v>#REF!</v>
      </c>
      <c r="L206" s="45" t="e">
        <f>CEILING(TBL_CalcDarwin[[#This Row],[Darwin Gusts
m/s]],0.5)</f>
        <v>#REF!</v>
      </c>
      <c r="M2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6" s="39" t="e">
        <f>INDEX(Curva_Temp[Temp],MATCH(TBL_CalcDarwin[[#This Row],[Darwin Temp.
°C]],Curva_Temp[Temp]))</f>
        <v>#REF!</v>
      </c>
      <c r="R206" s="39" t="e">
        <f>INDEX(Curva_Temp[Warranted Power Curve for 
1.194Kg/m3 air density '[kW']
SG 5.0-145 (AM+1, 5.2MW) AT 
90M],MATCH(TBL_CalcDarwin[[#This Row],[Darwin Temp.
°C]],Curva_Temp[Temp]))</f>
        <v>#REF!</v>
      </c>
      <c r="S206" s="39" t="e" cm="1">
        <f t="array" ref="S206">INDEX(Curva_Temp[Temp],MATCH(TBL_CalcDarwin[[#This Row],[Darwin Temp.
°C]],Curva_Temp[Temp])+1)</f>
        <v>#REF!</v>
      </c>
      <c r="T206" s="39" t="e" cm="1">
        <f t="array" ref="T206">INDEX(Curva_Temp[Warranted Power Curve for 
1.194Kg/m3 air density '[kW']
SG 5.0-145 (AM+1, 5.2MW) AT 
90M],MATCH(TBL_CalcDarwin[[#This Row],[Darwin Temp.
°C]],Curva_Temp[Temp])+1)</f>
        <v>#REF!</v>
      </c>
      <c r="U2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6" s="39" t="e">
        <f>INDEX(Curva_Temp[Temp],MATCH(TBL_CalcDarwin[[#This Row],[Darwin Temp.
°C]],Curva_Temp[Temp]))</f>
        <v>#REF!</v>
      </c>
      <c r="Z206" s="39" t="e">
        <f>INDEX(Curva_Temp[Warranted Power Curve for 
1.194Kg/m3 air density '[kW']
SG 5.0-145 (AM 0, 5.0MW) AT 
90M],MATCH(TBL_CalcDarwin[[#This Row],[Darwin Temp.
°C]],Curva_Temp[Temp]))</f>
        <v>#REF!</v>
      </c>
      <c r="AA206" s="39" t="e" cm="1">
        <f t="array" ref="AA206">INDEX(Curva_Temp[Temp],MATCH(TBL_CalcDarwin[[#This Row],[Darwin Temp.
°C]],Curva_Temp[Temp])+1)</f>
        <v>#REF!</v>
      </c>
      <c r="AB206" s="39" t="e" cm="1">
        <f t="array" ref="AB206">INDEX(Curva_Temp[Warranted Power Curve for 
1.194Kg/m3 air density '[kW']
SG 5.0-145 (AM 0, 5.0MW) AT 
90M],MATCH(TBL_CalcDarwin[[#This Row],[Darwin Temp.
°C]],Curva_Temp[Temp])+1)</f>
        <v>#REF!</v>
      </c>
      <c r="AC206" s="43" t="e">
        <f>HLOOKUP(TBL_CalcDarwin[[#This Row],[Fecha]],#REF!,2,FALSE)</f>
        <v>#REF!</v>
      </c>
      <c r="AD206" s="43" t="e">
        <f>HLOOKUP(TBL_CalcDarwin[[#This Row],[Fecha]],#REF!,3,FALSE)</f>
        <v>#REF!</v>
      </c>
      <c r="AE206" s="43" t="e">
        <f>HLOOKUP(TBL_CalcDarwin[[#This Row],[Fecha]],#REF!,4,FALSE)</f>
        <v>#REF!</v>
      </c>
      <c r="AF206" s="43" t="e">
        <f>HLOOKUP(TBL_CalcDarwin[[#This Row],[Fecha]],#REF!,5,FALSE)</f>
        <v>#REF!</v>
      </c>
      <c r="AG206" s="43" t="e">
        <f>HLOOKUP(TBL_CalcDarwin[[#This Row],[Fecha]],#REF!,6,FALSE)</f>
        <v>#REF!</v>
      </c>
      <c r="AH206" s="43" t="e">
        <f>HLOOKUP(TBL_CalcDarwin[[#This Row],[Fecha]],#REF!,7,FALSE)</f>
        <v>#REF!</v>
      </c>
      <c r="AI206" s="44" t="e">
        <f>HLOOKUP(TBL_CalcDarwin[[#This Row],[Fecha]],#REF!,8,FALSE)</f>
        <v>#REF!</v>
      </c>
      <c r="AJ206" s="44" t="e">
        <f>HLOOKUP(TBL_CalcDarwin[[#This Row],[Fecha]],#REF!,9,FALSE)</f>
        <v>#REF!</v>
      </c>
      <c r="AK206" s="44" t="e">
        <f>HLOOKUP(TBL_CalcDarwin[[#This Row],[Fecha]],#REF!,10,FALSE)</f>
        <v>#REF!</v>
      </c>
      <c r="AL206" s="44" t="e">
        <f>HLOOKUP(TBL_CalcDarwin[[#This Row],[Fecha]],#REF!,11,FALSE)</f>
        <v>#REF!</v>
      </c>
      <c r="AM206" s="44" t="e">
        <f>HLOOKUP(TBL_CalcDarwin[[#This Row],[Fecha]],#REF!,12,FALSE)</f>
        <v>#REF!</v>
      </c>
      <c r="AN206" s="44" t="e">
        <f>HLOOKUP(TBL_CalcDarwin[[#This Row],[Fecha]],#REF!,13,FALSE)</f>
        <v>#REF!</v>
      </c>
      <c r="AO206" s="35" t="e">
        <f>TBL_CalcDarwin[[#This Row],[Lomitas - Barra A - 5.2 - Cerro]]+TBL_CalcDarwin[[#This Row],[Lomitas - Barra A - 5.2 - Medio]]+TBL_CalcDarwin[[#This Row],[Lomitas - Barra A - 5.2 - Mar]]</f>
        <v>#REF!</v>
      </c>
      <c r="AP2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6" s="35" t="e">
        <f>TBL_CalcDarwin[[#This Row],[Expansión - Barra A - 5.2 - Cerro]]+TBL_CalcDarwin[[#This Row],[Expansión - Barra A - 5.2 - Medio]]+TBL_CalcDarwin[[#This Row],[Expansión - Barra A - 5.2 - Mar]]</f>
        <v>#REF!</v>
      </c>
      <c r="AT206" s="35" t="e">
        <f>TBL_CalcDarwin[[#This Row],[Expansión - Barra B - 5.2 - Cerro]]</f>
        <v>#REF!</v>
      </c>
      <c r="AU2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6" s="29" t="e">
        <f>TBL_CalcDarwin[[#This Row],[Expansión - Barra B - 5.2 - Cerro]]*TBL_CalcDarwin[[#This Row],[AEG 5.2 MW Cerro]]</f>
        <v>#REF!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3">
      <c r="B207" s="51" t="e">
        <f t="shared" si="19"/>
        <v>#REF!</v>
      </c>
      <c r="C207" s="17" t="e">
        <f t="shared" si="20"/>
        <v>#REF!</v>
      </c>
      <c r="D207" s="34" t="e">
        <f>TBL_CalcDarwin[[#This Row],[Darwin PLOM
MW]]+TBL_CalcDarwin[[#This Row],[Darwin PLOME
MW]]</f>
        <v>#REF!</v>
      </c>
      <c r="E207" s="34" t="e">
        <f>TBL_CalcDarwin[[#This Row],[PLOM MW TOTAL BARRA A]]+TBL_CalcDarwin[[#This Row],[PLOM MW TOTAL BARRA B]]</f>
        <v>#REF!</v>
      </c>
      <c r="F207" s="34" t="e">
        <f>TBL_CalcDarwin[[#This Row],[PLOME MW TOTAL BARRA A]]+TBL_CalcDarwin[[#This Row],[PLOME MW TOTAL BARRA B]]</f>
        <v>#REF!</v>
      </c>
      <c r="G207" s="46" t="e">
        <f>#REF!</f>
        <v>#REF!</v>
      </c>
      <c r="H207" s="46" t="e">
        <f>#REF!</f>
        <v>#REF!</v>
      </c>
      <c r="I207" s="47" t="e">
        <f>#REF!</f>
        <v>#REF!</v>
      </c>
      <c r="J207" s="45" t="e">
        <f>CEILING(#REF!*TBL_CalcDarwin[[#This Row],[Darwin Gusts
m/s]],0.5)</f>
        <v>#REF!</v>
      </c>
      <c r="K207" s="45" t="e">
        <f>CEILING(#REF!*TBL_CalcDarwin[[#This Row],[Darwin Gusts
m/s]],0.5)</f>
        <v>#REF!</v>
      </c>
      <c r="L207" s="45" t="e">
        <f>CEILING(TBL_CalcDarwin[[#This Row],[Darwin Gusts
m/s]],0.5)</f>
        <v>#REF!</v>
      </c>
      <c r="M2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7" s="39" t="e">
        <f>INDEX(Curva_Temp[Temp],MATCH(TBL_CalcDarwin[[#This Row],[Darwin Temp.
°C]],Curva_Temp[Temp]))</f>
        <v>#REF!</v>
      </c>
      <c r="R207" s="39" t="e">
        <f>INDEX(Curva_Temp[Warranted Power Curve for 
1.194Kg/m3 air density '[kW']
SG 5.0-145 (AM+1, 5.2MW) AT 
90M],MATCH(TBL_CalcDarwin[[#This Row],[Darwin Temp.
°C]],Curva_Temp[Temp]))</f>
        <v>#REF!</v>
      </c>
      <c r="S207" s="39" t="e" cm="1">
        <f t="array" ref="S207">INDEX(Curva_Temp[Temp],MATCH(TBL_CalcDarwin[[#This Row],[Darwin Temp.
°C]],Curva_Temp[Temp])+1)</f>
        <v>#REF!</v>
      </c>
      <c r="T207" s="39" t="e" cm="1">
        <f t="array" ref="T207">INDEX(Curva_Temp[Warranted Power Curve for 
1.194Kg/m3 air density '[kW']
SG 5.0-145 (AM+1, 5.2MW) AT 
90M],MATCH(TBL_CalcDarwin[[#This Row],[Darwin Temp.
°C]],Curva_Temp[Temp])+1)</f>
        <v>#REF!</v>
      </c>
      <c r="U2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7" s="39" t="e">
        <f>INDEX(Curva_Temp[Temp],MATCH(TBL_CalcDarwin[[#This Row],[Darwin Temp.
°C]],Curva_Temp[Temp]))</f>
        <v>#REF!</v>
      </c>
      <c r="Z207" s="39" t="e">
        <f>INDEX(Curva_Temp[Warranted Power Curve for 
1.194Kg/m3 air density '[kW']
SG 5.0-145 (AM 0, 5.0MW) AT 
90M],MATCH(TBL_CalcDarwin[[#This Row],[Darwin Temp.
°C]],Curva_Temp[Temp]))</f>
        <v>#REF!</v>
      </c>
      <c r="AA207" s="39" t="e" cm="1">
        <f t="array" ref="AA207">INDEX(Curva_Temp[Temp],MATCH(TBL_CalcDarwin[[#This Row],[Darwin Temp.
°C]],Curva_Temp[Temp])+1)</f>
        <v>#REF!</v>
      </c>
      <c r="AB207" s="39" t="e" cm="1">
        <f t="array" ref="AB207">INDEX(Curva_Temp[Warranted Power Curve for 
1.194Kg/m3 air density '[kW']
SG 5.0-145 (AM 0, 5.0MW) AT 
90M],MATCH(TBL_CalcDarwin[[#This Row],[Darwin Temp.
°C]],Curva_Temp[Temp])+1)</f>
        <v>#REF!</v>
      </c>
      <c r="AC207" s="43" t="e">
        <f>HLOOKUP(TBL_CalcDarwin[[#This Row],[Fecha]],#REF!,2,FALSE)</f>
        <v>#REF!</v>
      </c>
      <c r="AD207" s="43" t="e">
        <f>HLOOKUP(TBL_CalcDarwin[[#This Row],[Fecha]],#REF!,3,FALSE)</f>
        <v>#REF!</v>
      </c>
      <c r="AE207" s="43" t="e">
        <f>HLOOKUP(TBL_CalcDarwin[[#This Row],[Fecha]],#REF!,4,FALSE)</f>
        <v>#REF!</v>
      </c>
      <c r="AF207" s="43" t="e">
        <f>HLOOKUP(TBL_CalcDarwin[[#This Row],[Fecha]],#REF!,5,FALSE)</f>
        <v>#REF!</v>
      </c>
      <c r="AG207" s="43" t="e">
        <f>HLOOKUP(TBL_CalcDarwin[[#This Row],[Fecha]],#REF!,6,FALSE)</f>
        <v>#REF!</v>
      </c>
      <c r="AH207" s="43" t="e">
        <f>HLOOKUP(TBL_CalcDarwin[[#This Row],[Fecha]],#REF!,7,FALSE)</f>
        <v>#REF!</v>
      </c>
      <c r="AI207" s="44" t="e">
        <f>HLOOKUP(TBL_CalcDarwin[[#This Row],[Fecha]],#REF!,8,FALSE)</f>
        <v>#REF!</v>
      </c>
      <c r="AJ207" s="44" t="e">
        <f>HLOOKUP(TBL_CalcDarwin[[#This Row],[Fecha]],#REF!,9,FALSE)</f>
        <v>#REF!</v>
      </c>
      <c r="AK207" s="44" t="e">
        <f>HLOOKUP(TBL_CalcDarwin[[#This Row],[Fecha]],#REF!,10,FALSE)</f>
        <v>#REF!</v>
      </c>
      <c r="AL207" s="44" t="e">
        <f>HLOOKUP(TBL_CalcDarwin[[#This Row],[Fecha]],#REF!,11,FALSE)</f>
        <v>#REF!</v>
      </c>
      <c r="AM207" s="44" t="e">
        <f>HLOOKUP(TBL_CalcDarwin[[#This Row],[Fecha]],#REF!,12,FALSE)</f>
        <v>#REF!</v>
      </c>
      <c r="AN207" s="44" t="e">
        <f>HLOOKUP(TBL_CalcDarwin[[#This Row],[Fecha]],#REF!,13,FALSE)</f>
        <v>#REF!</v>
      </c>
      <c r="AO207" s="35" t="e">
        <f>TBL_CalcDarwin[[#This Row],[Lomitas - Barra A - 5.2 - Cerro]]+TBL_CalcDarwin[[#This Row],[Lomitas - Barra A - 5.2 - Medio]]+TBL_CalcDarwin[[#This Row],[Lomitas - Barra A - 5.2 - Mar]]</f>
        <v>#REF!</v>
      </c>
      <c r="AP2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7" s="35" t="e">
        <f>TBL_CalcDarwin[[#This Row],[Expansión - Barra A - 5.2 - Cerro]]+TBL_CalcDarwin[[#This Row],[Expansión - Barra A - 5.2 - Medio]]+TBL_CalcDarwin[[#This Row],[Expansión - Barra A - 5.2 - Mar]]</f>
        <v>#REF!</v>
      </c>
      <c r="AT207" s="35" t="e">
        <f>TBL_CalcDarwin[[#This Row],[Expansión - Barra B - 5.2 - Cerro]]</f>
        <v>#REF!</v>
      </c>
      <c r="AU2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7" s="29" t="e">
        <f>TBL_CalcDarwin[[#This Row],[Expansión - Barra B - 5.2 - Cerro]]*TBL_CalcDarwin[[#This Row],[AEG 5.2 MW Cerro]]</f>
        <v>#REF!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3">
      <c r="B208" s="51" t="e">
        <f t="shared" si="19"/>
        <v>#REF!</v>
      </c>
      <c r="C208" s="17" t="e">
        <f t="shared" si="20"/>
        <v>#REF!</v>
      </c>
      <c r="D208" s="34" t="e">
        <f>TBL_CalcDarwin[[#This Row],[Darwin PLOM
MW]]+TBL_CalcDarwin[[#This Row],[Darwin PLOME
MW]]</f>
        <v>#REF!</v>
      </c>
      <c r="E208" s="34" t="e">
        <f>TBL_CalcDarwin[[#This Row],[PLOM MW TOTAL BARRA A]]+TBL_CalcDarwin[[#This Row],[PLOM MW TOTAL BARRA B]]</f>
        <v>#REF!</v>
      </c>
      <c r="F208" s="34" t="e">
        <f>TBL_CalcDarwin[[#This Row],[PLOME MW TOTAL BARRA A]]+TBL_CalcDarwin[[#This Row],[PLOME MW TOTAL BARRA B]]</f>
        <v>#REF!</v>
      </c>
      <c r="G208" s="46" t="e">
        <f>#REF!</f>
        <v>#REF!</v>
      </c>
      <c r="H208" s="46" t="e">
        <f>#REF!</f>
        <v>#REF!</v>
      </c>
      <c r="I208" s="47" t="e">
        <f>#REF!</f>
        <v>#REF!</v>
      </c>
      <c r="J208" s="45" t="e">
        <f>CEILING(#REF!*TBL_CalcDarwin[[#This Row],[Darwin Gusts
m/s]],0.5)</f>
        <v>#REF!</v>
      </c>
      <c r="K208" s="45" t="e">
        <f>CEILING(#REF!*TBL_CalcDarwin[[#This Row],[Darwin Gusts
m/s]],0.5)</f>
        <v>#REF!</v>
      </c>
      <c r="L208" s="45" t="e">
        <f>CEILING(TBL_CalcDarwin[[#This Row],[Darwin Gusts
m/s]],0.5)</f>
        <v>#REF!</v>
      </c>
      <c r="M2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8" s="39" t="e">
        <f>INDEX(Curva_Temp[Temp],MATCH(TBL_CalcDarwin[[#This Row],[Darwin Temp.
°C]],Curva_Temp[Temp]))</f>
        <v>#REF!</v>
      </c>
      <c r="R208" s="39" t="e">
        <f>INDEX(Curva_Temp[Warranted Power Curve for 
1.194Kg/m3 air density '[kW']
SG 5.0-145 (AM+1, 5.2MW) AT 
90M],MATCH(TBL_CalcDarwin[[#This Row],[Darwin Temp.
°C]],Curva_Temp[Temp]))</f>
        <v>#REF!</v>
      </c>
      <c r="S208" s="39" t="e" cm="1">
        <f t="array" ref="S208">INDEX(Curva_Temp[Temp],MATCH(TBL_CalcDarwin[[#This Row],[Darwin Temp.
°C]],Curva_Temp[Temp])+1)</f>
        <v>#REF!</v>
      </c>
      <c r="T208" s="39" t="e" cm="1">
        <f t="array" ref="T208">INDEX(Curva_Temp[Warranted Power Curve for 
1.194Kg/m3 air density '[kW']
SG 5.0-145 (AM+1, 5.2MW) AT 
90M],MATCH(TBL_CalcDarwin[[#This Row],[Darwin Temp.
°C]],Curva_Temp[Temp])+1)</f>
        <v>#REF!</v>
      </c>
      <c r="U2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8" s="39" t="e">
        <f>INDEX(Curva_Temp[Temp],MATCH(TBL_CalcDarwin[[#This Row],[Darwin Temp.
°C]],Curva_Temp[Temp]))</f>
        <v>#REF!</v>
      </c>
      <c r="Z208" s="39" t="e">
        <f>INDEX(Curva_Temp[Warranted Power Curve for 
1.194Kg/m3 air density '[kW']
SG 5.0-145 (AM 0, 5.0MW) AT 
90M],MATCH(TBL_CalcDarwin[[#This Row],[Darwin Temp.
°C]],Curva_Temp[Temp]))</f>
        <v>#REF!</v>
      </c>
      <c r="AA208" s="39" t="e" cm="1">
        <f t="array" ref="AA208">INDEX(Curva_Temp[Temp],MATCH(TBL_CalcDarwin[[#This Row],[Darwin Temp.
°C]],Curva_Temp[Temp])+1)</f>
        <v>#REF!</v>
      </c>
      <c r="AB208" s="39" t="e" cm="1">
        <f t="array" ref="AB208">INDEX(Curva_Temp[Warranted Power Curve for 
1.194Kg/m3 air density '[kW']
SG 5.0-145 (AM 0, 5.0MW) AT 
90M],MATCH(TBL_CalcDarwin[[#This Row],[Darwin Temp.
°C]],Curva_Temp[Temp])+1)</f>
        <v>#REF!</v>
      </c>
      <c r="AC208" s="43" t="e">
        <f>HLOOKUP(TBL_CalcDarwin[[#This Row],[Fecha]],#REF!,2,FALSE)</f>
        <v>#REF!</v>
      </c>
      <c r="AD208" s="43" t="e">
        <f>HLOOKUP(TBL_CalcDarwin[[#This Row],[Fecha]],#REF!,3,FALSE)</f>
        <v>#REF!</v>
      </c>
      <c r="AE208" s="43" t="e">
        <f>HLOOKUP(TBL_CalcDarwin[[#This Row],[Fecha]],#REF!,4,FALSE)</f>
        <v>#REF!</v>
      </c>
      <c r="AF208" s="43" t="e">
        <f>HLOOKUP(TBL_CalcDarwin[[#This Row],[Fecha]],#REF!,5,FALSE)</f>
        <v>#REF!</v>
      </c>
      <c r="AG208" s="43" t="e">
        <f>HLOOKUP(TBL_CalcDarwin[[#This Row],[Fecha]],#REF!,6,FALSE)</f>
        <v>#REF!</v>
      </c>
      <c r="AH208" s="43" t="e">
        <f>HLOOKUP(TBL_CalcDarwin[[#This Row],[Fecha]],#REF!,7,FALSE)</f>
        <v>#REF!</v>
      </c>
      <c r="AI208" s="44" t="e">
        <f>HLOOKUP(TBL_CalcDarwin[[#This Row],[Fecha]],#REF!,8,FALSE)</f>
        <v>#REF!</v>
      </c>
      <c r="AJ208" s="44" t="e">
        <f>HLOOKUP(TBL_CalcDarwin[[#This Row],[Fecha]],#REF!,9,FALSE)</f>
        <v>#REF!</v>
      </c>
      <c r="AK208" s="44" t="e">
        <f>HLOOKUP(TBL_CalcDarwin[[#This Row],[Fecha]],#REF!,10,FALSE)</f>
        <v>#REF!</v>
      </c>
      <c r="AL208" s="44" t="e">
        <f>HLOOKUP(TBL_CalcDarwin[[#This Row],[Fecha]],#REF!,11,FALSE)</f>
        <v>#REF!</v>
      </c>
      <c r="AM208" s="44" t="e">
        <f>HLOOKUP(TBL_CalcDarwin[[#This Row],[Fecha]],#REF!,12,FALSE)</f>
        <v>#REF!</v>
      </c>
      <c r="AN208" s="44" t="e">
        <f>HLOOKUP(TBL_CalcDarwin[[#This Row],[Fecha]],#REF!,13,FALSE)</f>
        <v>#REF!</v>
      </c>
      <c r="AO208" s="35" t="e">
        <f>TBL_CalcDarwin[[#This Row],[Lomitas - Barra A - 5.2 - Cerro]]+TBL_CalcDarwin[[#This Row],[Lomitas - Barra A - 5.2 - Medio]]+TBL_CalcDarwin[[#This Row],[Lomitas - Barra A - 5.2 - Mar]]</f>
        <v>#REF!</v>
      </c>
      <c r="AP2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8" s="35" t="e">
        <f>TBL_CalcDarwin[[#This Row],[Expansión - Barra A - 5.2 - Cerro]]+TBL_CalcDarwin[[#This Row],[Expansión - Barra A - 5.2 - Medio]]+TBL_CalcDarwin[[#This Row],[Expansión - Barra A - 5.2 - Mar]]</f>
        <v>#REF!</v>
      </c>
      <c r="AT208" s="35" t="e">
        <f>TBL_CalcDarwin[[#This Row],[Expansión - Barra B - 5.2 - Cerro]]</f>
        <v>#REF!</v>
      </c>
      <c r="AU2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8" s="29" t="e">
        <f>TBL_CalcDarwin[[#This Row],[Expansión - Barra B - 5.2 - Cerro]]*TBL_CalcDarwin[[#This Row],[AEG 5.2 MW Cerro]]</f>
        <v>#REF!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3">
      <c r="B209" s="51" t="e">
        <f t="shared" si="19"/>
        <v>#REF!</v>
      </c>
      <c r="C209" s="17" t="e">
        <f t="shared" si="20"/>
        <v>#REF!</v>
      </c>
      <c r="D209" s="34" t="e">
        <f>TBL_CalcDarwin[[#This Row],[Darwin PLOM
MW]]+TBL_CalcDarwin[[#This Row],[Darwin PLOME
MW]]</f>
        <v>#REF!</v>
      </c>
      <c r="E209" s="34" t="e">
        <f>TBL_CalcDarwin[[#This Row],[PLOM MW TOTAL BARRA A]]+TBL_CalcDarwin[[#This Row],[PLOM MW TOTAL BARRA B]]</f>
        <v>#REF!</v>
      </c>
      <c r="F209" s="34" t="e">
        <f>TBL_CalcDarwin[[#This Row],[PLOME MW TOTAL BARRA A]]+TBL_CalcDarwin[[#This Row],[PLOME MW TOTAL BARRA B]]</f>
        <v>#REF!</v>
      </c>
      <c r="G209" s="46" t="e">
        <f>#REF!</f>
        <v>#REF!</v>
      </c>
      <c r="H209" s="46" t="e">
        <f>#REF!</f>
        <v>#REF!</v>
      </c>
      <c r="I209" s="47" t="e">
        <f>#REF!</f>
        <v>#REF!</v>
      </c>
      <c r="J209" s="45" t="e">
        <f>CEILING(#REF!*TBL_CalcDarwin[[#This Row],[Darwin Gusts
m/s]],0.5)</f>
        <v>#REF!</v>
      </c>
      <c r="K209" s="45" t="e">
        <f>CEILING(#REF!*TBL_CalcDarwin[[#This Row],[Darwin Gusts
m/s]],0.5)</f>
        <v>#REF!</v>
      </c>
      <c r="L209" s="45" t="e">
        <f>CEILING(TBL_CalcDarwin[[#This Row],[Darwin Gusts
m/s]],0.5)</f>
        <v>#REF!</v>
      </c>
      <c r="M2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9" s="39" t="e">
        <f>INDEX(Curva_Temp[Temp],MATCH(TBL_CalcDarwin[[#This Row],[Darwin Temp.
°C]],Curva_Temp[Temp]))</f>
        <v>#REF!</v>
      </c>
      <c r="R209" s="39" t="e">
        <f>INDEX(Curva_Temp[Warranted Power Curve for 
1.194Kg/m3 air density '[kW']
SG 5.0-145 (AM+1, 5.2MW) AT 
90M],MATCH(TBL_CalcDarwin[[#This Row],[Darwin Temp.
°C]],Curva_Temp[Temp]))</f>
        <v>#REF!</v>
      </c>
      <c r="S209" s="39" t="e" cm="1">
        <f t="array" ref="S209">INDEX(Curva_Temp[Temp],MATCH(TBL_CalcDarwin[[#This Row],[Darwin Temp.
°C]],Curva_Temp[Temp])+1)</f>
        <v>#REF!</v>
      </c>
      <c r="T209" s="39" t="e" cm="1">
        <f t="array" ref="T209">INDEX(Curva_Temp[Warranted Power Curve for 
1.194Kg/m3 air density '[kW']
SG 5.0-145 (AM+1, 5.2MW) AT 
90M],MATCH(TBL_CalcDarwin[[#This Row],[Darwin Temp.
°C]],Curva_Temp[Temp])+1)</f>
        <v>#REF!</v>
      </c>
      <c r="U2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9" s="39" t="e">
        <f>INDEX(Curva_Temp[Temp],MATCH(TBL_CalcDarwin[[#This Row],[Darwin Temp.
°C]],Curva_Temp[Temp]))</f>
        <v>#REF!</v>
      </c>
      <c r="Z209" s="39" t="e">
        <f>INDEX(Curva_Temp[Warranted Power Curve for 
1.194Kg/m3 air density '[kW']
SG 5.0-145 (AM 0, 5.0MW) AT 
90M],MATCH(TBL_CalcDarwin[[#This Row],[Darwin Temp.
°C]],Curva_Temp[Temp]))</f>
        <v>#REF!</v>
      </c>
      <c r="AA209" s="39" t="e" cm="1">
        <f t="array" ref="AA209">INDEX(Curva_Temp[Temp],MATCH(TBL_CalcDarwin[[#This Row],[Darwin Temp.
°C]],Curva_Temp[Temp])+1)</f>
        <v>#REF!</v>
      </c>
      <c r="AB209" s="39" t="e" cm="1">
        <f t="array" ref="AB209">INDEX(Curva_Temp[Warranted Power Curve for 
1.194Kg/m3 air density '[kW']
SG 5.0-145 (AM 0, 5.0MW) AT 
90M],MATCH(TBL_CalcDarwin[[#This Row],[Darwin Temp.
°C]],Curva_Temp[Temp])+1)</f>
        <v>#REF!</v>
      </c>
      <c r="AC209" s="43" t="e">
        <f>HLOOKUP(TBL_CalcDarwin[[#This Row],[Fecha]],#REF!,2,FALSE)</f>
        <v>#REF!</v>
      </c>
      <c r="AD209" s="43" t="e">
        <f>HLOOKUP(TBL_CalcDarwin[[#This Row],[Fecha]],#REF!,3,FALSE)</f>
        <v>#REF!</v>
      </c>
      <c r="AE209" s="43" t="e">
        <f>HLOOKUP(TBL_CalcDarwin[[#This Row],[Fecha]],#REF!,4,FALSE)</f>
        <v>#REF!</v>
      </c>
      <c r="AF209" s="43" t="e">
        <f>HLOOKUP(TBL_CalcDarwin[[#This Row],[Fecha]],#REF!,5,FALSE)</f>
        <v>#REF!</v>
      </c>
      <c r="AG209" s="43" t="e">
        <f>HLOOKUP(TBL_CalcDarwin[[#This Row],[Fecha]],#REF!,6,FALSE)</f>
        <v>#REF!</v>
      </c>
      <c r="AH209" s="43" t="e">
        <f>HLOOKUP(TBL_CalcDarwin[[#This Row],[Fecha]],#REF!,7,FALSE)</f>
        <v>#REF!</v>
      </c>
      <c r="AI209" s="44" t="e">
        <f>HLOOKUP(TBL_CalcDarwin[[#This Row],[Fecha]],#REF!,8,FALSE)</f>
        <v>#REF!</v>
      </c>
      <c r="AJ209" s="44" t="e">
        <f>HLOOKUP(TBL_CalcDarwin[[#This Row],[Fecha]],#REF!,9,FALSE)</f>
        <v>#REF!</v>
      </c>
      <c r="AK209" s="44" t="e">
        <f>HLOOKUP(TBL_CalcDarwin[[#This Row],[Fecha]],#REF!,10,FALSE)</f>
        <v>#REF!</v>
      </c>
      <c r="AL209" s="44" t="e">
        <f>HLOOKUP(TBL_CalcDarwin[[#This Row],[Fecha]],#REF!,11,FALSE)</f>
        <v>#REF!</v>
      </c>
      <c r="AM209" s="44" t="e">
        <f>HLOOKUP(TBL_CalcDarwin[[#This Row],[Fecha]],#REF!,12,FALSE)</f>
        <v>#REF!</v>
      </c>
      <c r="AN209" s="44" t="e">
        <f>HLOOKUP(TBL_CalcDarwin[[#This Row],[Fecha]],#REF!,13,FALSE)</f>
        <v>#REF!</v>
      </c>
      <c r="AO209" s="35" t="e">
        <f>TBL_CalcDarwin[[#This Row],[Lomitas - Barra A - 5.2 - Cerro]]+TBL_CalcDarwin[[#This Row],[Lomitas - Barra A - 5.2 - Medio]]+TBL_CalcDarwin[[#This Row],[Lomitas - Barra A - 5.2 - Mar]]</f>
        <v>#REF!</v>
      </c>
      <c r="AP2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9" s="35" t="e">
        <f>TBL_CalcDarwin[[#This Row],[Expansión - Barra A - 5.2 - Cerro]]+TBL_CalcDarwin[[#This Row],[Expansión - Barra A - 5.2 - Medio]]+TBL_CalcDarwin[[#This Row],[Expansión - Barra A - 5.2 - Mar]]</f>
        <v>#REF!</v>
      </c>
      <c r="AT209" s="35" t="e">
        <f>TBL_CalcDarwin[[#This Row],[Expansión - Barra B - 5.2 - Cerro]]</f>
        <v>#REF!</v>
      </c>
      <c r="AU2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9" s="29" t="e">
        <f>TBL_CalcDarwin[[#This Row],[Expansión - Barra B - 5.2 - Cerro]]*TBL_CalcDarwin[[#This Row],[AEG 5.2 MW Cerro]]</f>
        <v>#REF!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3">
      <c r="B210" s="51" t="e">
        <f t="shared" si="19"/>
        <v>#REF!</v>
      </c>
      <c r="C210" s="17" t="e">
        <f t="shared" si="20"/>
        <v>#REF!</v>
      </c>
      <c r="D210" s="34" t="e">
        <f>TBL_CalcDarwin[[#This Row],[Darwin PLOM
MW]]+TBL_CalcDarwin[[#This Row],[Darwin PLOME
MW]]</f>
        <v>#REF!</v>
      </c>
      <c r="E210" s="34" t="e">
        <f>TBL_CalcDarwin[[#This Row],[PLOM MW TOTAL BARRA A]]+TBL_CalcDarwin[[#This Row],[PLOM MW TOTAL BARRA B]]</f>
        <v>#REF!</v>
      </c>
      <c r="F210" s="34" t="e">
        <f>TBL_CalcDarwin[[#This Row],[PLOME MW TOTAL BARRA A]]+TBL_CalcDarwin[[#This Row],[PLOME MW TOTAL BARRA B]]</f>
        <v>#REF!</v>
      </c>
      <c r="G210" s="46" t="e">
        <f>#REF!</f>
        <v>#REF!</v>
      </c>
      <c r="H210" s="46" t="e">
        <f>#REF!</f>
        <v>#REF!</v>
      </c>
      <c r="I210" s="47" t="e">
        <f>#REF!</f>
        <v>#REF!</v>
      </c>
      <c r="J210" s="45" t="e">
        <f>CEILING(#REF!*TBL_CalcDarwin[[#This Row],[Darwin Gusts
m/s]],0.5)</f>
        <v>#REF!</v>
      </c>
      <c r="K210" s="45" t="e">
        <f>CEILING(#REF!*TBL_CalcDarwin[[#This Row],[Darwin Gusts
m/s]],0.5)</f>
        <v>#REF!</v>
      </c>
      <c r="L210" s="45" t="e">
        <f>CEILING(TBL_CalcDarwin[[#This Row],[Darwin Gusts
m/s]],0.5)</f>
        <v>#REF!</v>
      </c>
      <c r="M2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0" s="39" t="e">
        <f>INDEX(Curva_Temp[Temp],MATCH(TBL_CalcDarwin[[#This Row],[Darwin Temp.
°C]],Curva_Temp[Temp]))</f>
        <v>#REF!</v>
      </c>
      <c r="R210" s="39" t="e">
        <f>INDEX(Curva_Temp[Warranted Power Curve for 
1.194Kg/m3 air density '[kW']
SG 5.0-145 (AM+1, 5.2MW) AT 
90M],MATCH(TBL_CalcDarwin[[#This Row],[Darwin Temp.
°C]],Curva_Temp[Temp]))</f>
        <v>#REF!</v>
      </c>
      <c r="S210" s="39" t="e" cm="1">
        <f t="array" ref="S210">INDEX(Curva_Temp[Temp],MATCH(TBL_CalcDarwin[[#This Row],[Darwin Temp.
°C]],Curva_Temp[Temp])+1)</f>
        <v>#REF!</v>
      </c>
      <c r="T210" s="39" t="e" cm="1">
        <f t="array" ref="T210">INDEX(Curva_Temp[Warranted Power Curve for 
1.194Kg/m3 air density '[kW']
SG 5.0-145 (AM+1, 5.2MW) AT 
90M],MATCH(TBL_CalcDarwin[[#This Row],[Darwin Temp.
°C]],Curva_Temp[Temp])+1)</f>
        <v>#REF!</v>
      </c>
      <c r="U2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0" s="39" t="e">
        <f>INDEX(Curva_Temp[Temp],MATCH(TBL_CalcDarwin[[#This Row],[Darwin Temp.
°C]],Curva_Temp[Temp]))</f>
        <v>#REF!</v>
      </c>
      <c r="Z210" s="39" t="e">
        <f>INDEX(Curva_Temp[Warranted Power Curve for 
1.194Kg/m3 air density '[kW']
SG 5.0-145 (AM 0, 5.0MW) AT 
90M],MATCH(TBL_CalcDarwin[[#This Row],[Darwin Temp.
°C]],Curva_Temp[Temp]))</f>
        <v>#REF!</v>
      </c>
      <c r="AA210" s="39" t="e" cm="1">
        <f t="array" ref="AA210">INDEX(Curva_Temp[Temp],MATCH(TBL_CalcDarwin[[#This Row],[Darwin Temp.
°C]],Curva_Temp[Temp])+1)</f>
        <v>#REF!</v>
      </c>
      <c r="AB210" s="39" t="e" cm="1">
        <f t="array" ref="AB210">INDEX(Curva_Temp[Warranted Power Curve for 
1.194Kg/m3 air density '[kW']
SG 5.0-145 (AM 0, 5.0MW) AT 
90M],MATCH(TBL_CalcDarwin[[#This Row],[Darwin Temp.
°C]],Curva_Temp[Temp])+1)</f>
        <v>#REF!</v>
      </c>
      <c r="AC210" s="43" t="e">
        <f>HLOOKUP(TBL_CalcDarwin[[#This Row],[Fecha]],#REF!,2,FALSE)</f>
        <v>#REF!</v>
      </c>
      <c r="AD210" s="43" t="e">
        <f>HLOOKUP(TBL_CalcDarwin[[#This Row],[Fecha]],#REF!,3,FALSE)</f>
        <v>#REF!</v>
      </c>
      <c r="AE210" s="43" t="e">
        <f>HLOOKUP(TBL_CalcDarwin[[#This Row],[Fecha]],#REF!,4,FALSE)</f>
        <v>#REF!</v>
      </c>
      <c r="AF210" s="43" t="e">
        <f>HLOOKUP(TBL_CalcDarwin[[#This Row],[Fecha]],#REF!,5,FALSE)</f>
        <v>#REF!</v>
      </c>
      <c r="AG210" s="43" t="e">
        <f>HLOOKUP(TBL_CalcDarwin[[#This Row],[Fecha]],#REF!,6,FALSE)</f>
        <v>#REF!</v>
      </c>
      <c r="AH210" s="43" t="e">
        <f>HLOOKUP(TBL_CalcDarwin[[#This Row],[Fecha]],#REF!,7,FALSE)</f>
        <v>#REF!</v>
      </c>
      <c r="AI210" s="44" t="e">
        <f>HLOOKUP(TBL_CalcDarwin[[#This Row],[Fecha]],#REF!,8,FALSE)</f>
        <v>#REF!</v>
      </c>
      <c r="AJ210" s="44" t="e">
        <f>HLOOKUP(TBL_CalcDarwin[[#This Row],[Fecha]],#REF!,9,FALSE)</f>
        <v>#REF!</v>
      </c>
      <c r="AK210" s="44" t="e">
        <f>HLOOKUP(TBL_CalcDarwin[[#This Row],[Fecha]],#REF!,10,FALSE)</f>
        <v>#REF!</v>
      </c>
      <c r="AL210" s="44" t="e">
        <f>HLOOKUP(TBL_CalcDarwin[[#This Row],[Fecha]],#REF!,11,FALSE)</f>
        <v>#REF!</v>
      </c>
      <c r="AM210" s="44" t="e">
        <f>HLOOKUP(TBL_CalcDarwin[[#This Row],[Fecha]],#REF!,12,FALSE)</f>
        <v>#REF!</v>
      </c>
      <c r="AN210" s="44" t="e">
        <f>HLOOKUP(TBL_CalcDarwin[[#This Row],[Fecha]],#REF!,13,FALSE)</f>
        <v>#REF!</v>
      </c>
      <c r="AO210" s="35" t="e">
        <f>TBL_CalcDarwin[[#This Row],[Lomitas - Barra A - 5.2 - Cerro]]+TBL_CalcDarwin[[#This Row],[Lomitas - Barra A - 5.2 - Medio]]+TBL_CalcDarwin[[#This Row],[Lomitas - Barra A - 5.2 - Mar]]</f>
        <v>#REF!</v>
      </c>
      <c r="AP2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0" s="35" t="e">
        <f>TBL_CalcDarwin[[#This Row],[Expansión - Barra A - 5.2 - Cerro]]+TBL_CalcDarwin[[#This Row],[Expansión - Barra A - 5.2 - Medio]]+TBL_CalcDarwin[[#This Row],[Expansión - Barra A - 5.2 - Mar]]</f>
        <v>#REF!</v>
      </c>
      <c r="AT210" s="35" t="e">
        <f>TBL_CalcDarwin[[#This Row],[Expansión - Barra B - 5.2 - Cerro]]</f>
        <v>#REF!</v>
      </c>
      <c r="AU2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0" s="29" t="e">
        <f>TBL_CalcDarwin[[#This Row],[Expansión - Barra B - 5.2 - Cerro]]*TBL_CalcDarwin[[#This Row],[AEG 5.2 MW Cerro]]</f>
        <v>#REF!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3">
      <c r="B211" s="51" t="e">
        <f t="shared" si="19"/>
        <v>#REF!</v>
      </c>
      <c r="C211" s="17" t="e">
        <f t="shared" si="20"/>
        <v>#REF!</v>
      </c>
      <c r="D211" s="34" t="e">
        <f>TBL_CalcDarwin[[#This Row],[Darwin PLOM
MW]]+TBL_CalcDarwin[[#This Row],[Darwin PLOME
MW]]</f>
        <v>#REF!</v>
      </c>
      <c r="E211" s="34" t="e">
        <f>TBL_CalcDarwin[[#This Row],[PLOM MW TOTAL BARRA A]]+TBL_CalcDarwin[[#This Row],[PLOM MW TOTAL BARRA B]]</f>
        <v>#REF!</v>
      </c>
      <c r="F211" s="34" t="e">
        <f>TBL_CalcDarwin[[#This Row],[PLOME MW TOTAL BARRA A]]+TBL_CalcDarwin[[#This Row],[PLOME MW TOTAL BARRA B]]</f>
        <v>#REF!</v>
      </c>
      <c r="G211" s="46" t="e">
        <f>#REF!</f>
        <v>#REF!</v>
      </c>
      <c r="H211" s="46" t="e">
        <f>#REF!</f>
        <v>#REF!</v>
      </c>
      <c r="I211" s="47" t="e">
        <f>#REF!</f>
        <v>#REF!</v>
      </c>
      <c r="J211" s="45" t="e">
        <f>CEILING(#REF!*TBL_CalcDarwin[[#This Row],[Darwin Gusts
m/s]],0.5)</f>
        <v>#REF!</v>
      </c>
      <c r="K211" s="45" t="e">
        <f>CEILING(#REF!*TBL_CalcDarwin[[#This Row],[Darwin Gusts
m/s]],0.5)</f>
        <v>#REF!</v>
      </c>
      <c r="L211" s="45" t="e">
        <f>CEILING(TBL_CalcDarwin[[#This Row],[Darwin Gusts
m/s]],0.5)</f>
        <v>#REF!</v>
      </c>
      <c r="M2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1" s="39" t="e">
        <f>INDEX(Curva_Temp[Temp],MATCH(TBL_CalcDarwin[[#This Row],[Darwin Temp.
°C]],Curva_Temp[Temp]))</f>
        <v>#REF!</v>
      </c>
      <c r="R211" s="39" t="e">
        <f>INDEX(Curva_Temp[Warranted Power Curve for 
1.194Kg/m3 air density '[kW']
SG 5.0-145 (AM+1, 5.2MW) AT 
90M],MATCH(TBL_CalcDarwin[[#This Row],[Darwin Temp.
°C]],Curva_Temp[Temp]))</f>
        <v>#REF!</v>
      </c>
      <c r="S211" s="39" t="e" cm="1">
        <f t="array" ref="S211">INDEX(Curva_Temp[Temp],MATCH(TBL_CalcDarwin[[#This Row],[Darwin Temp.
°C]],Curva_Temp[Temp])+1)</f>
        <v>#REF!</v>
      </c>
      <c r="T211" s="39" t="e" cm="1">
        <f t="array" ref="T211">INDEX(Curva_Temp[Warranted Power Curve for 
1.194Kg/m3 air density '[kW']
SG 5.0-145 (AM+1, 5.2MW) AT 
90M],MATCH(TBL_CalcDarwin[[#This Row],[Darwin Temp.
°C]],Curva_Temp[Temp])+1)</f>
        <v>#REF!</v>
      </c>
      <c r="U2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1" s="39" t="e">
        <f>INDEX(Curva_Temp[Temp],MATCH(TBL_CalcDarwin[[#This Row],[Darwin Temp.
°C]],Curva_Temp[Temp]))</f>
        <v>#REF!</v>
      </c>
      <c r="Z211" s="39" t="e">
        <f>INDEX(Curva_Temp[Warranted Power Curve for 
1.194Kg/m3 air density '[kW']
SG 5.0-145 (AM 0, 5.0MW) AT 
90M],MATCH(TBL_CalcDarwin[[#This Row],[Darwin Temp.
°C]],Curva_Temp[Temp]))</f>
        <v>#REF!</v>
      </c>
      <c r="AA211" s="39" t="e" cm="1">
        <f t="array" ref="AA211">INDEX(Curva_Temp[Temp],MATCH(TBL_CalcDarwin[[#This Row],[Darwin Temp.
°C]],Curva_Temp[Temp])+1)</f>
        <v>#REF!</v>
      </c>
      <c r="AB211" s="39" t="e" cm="1">
        <f t="array" ref="AB211">INDEX(Curva_Temp[Warranted Power Curve for 
1.194Kg/m3 air density '[kW']
SG 5.0-145 (AM 0, 5.0MW) AT 
90M],MATCH(TBL_CalcDarwin[[#This Row],[Darwin Temp.
°C]],Curva_Temp[Temp])+1)</f>
        <v>#REF!</v>
      </c>
      <c r="AC211" s="43" t="e">
        <f>HLOOKUP(TBL_CalcDarwin[[#This Row],[Fecha]],#REF!,2,FALSE)</f>
        <v>#REF!</v>
      </c>
      <c r="AD211" s="43" t="e">
        <f>HLOOKUP(TBL_CalcDarwin[[#This Row],[Fecha]],#REF!,3,FALSE)</f>
        <v>#REF!</v>
      </c>
      <c r="AE211" s="43" t="e">
        <f>HLOOKUP(TBL_CalcDarwin[[#This Row],[Fecha]],#REF!,4,FALSE)</f>
        <v>#REF!</v>
      </c>
      <c r="AF211" s="43" t="e">
        <f>HLOOKUP(TBL_CalcDarwin[[#This Row],[Fecha]],#REF!,5,FALSE)</f>
        <v>#REF!</v>
      </c>
      <c r="AG211" s="43" t="e">
        <f>HLOOKUP(TBL_CalcDarwin[[#This Row],[Fecha]],#REF!,6,FALSE)</f>
        <v>#REF!</v>
      </c>
      <c r="AH211" s="43" t="e">
        <f>HLOOKUP(TBL_CalcDarwin[[#This Row],[Fecha]],#REF!,7,FALSE)</f>
        <v>#REF!</v>
      </c>
      <c r="AI211" s="44" t="e">
        <f>HLOOKUP(TBL_CalcDarwin[[#This Row],[Fecha]],#REF!,8,FALSE)</f>
        <v>#REF!</v>
      </c>
      <c r="AJ211" s="44" t="e">
        <f>HLOOKUP(TBL_CalcDarwin[[#This Row],[Fecha]],#REF!,9,FALSE)</f>
        <v>#REF!</v>
      </c>
      <c r="AK211" s="44" t="e">
        <f>HLOOKUP(TBL_CalcDarwin[[#This Row],[Fecha]],#REF!,10,FALSE)</f>
        <v>#REF!</v>
      </c>
      <c r="AL211" s="44" t="e">
        <f>HLOOKUP(TBL_CalcDarwin[[#This Row],[Fecha]],#REF!,11,FALSE)</f>
        <v>#REF!</v>
      </c>
      <c r="AM211" s="44" t="e">
        <f>HLOOKUP(TBL_CalcDarwin[[#This Row],[Fecha]],#REF!,12,FALSE)</f>
        <v>#REF!</v>
      </c>
      <c r="AN211" s="44" t="e">
        <f>HLOOKUP(TBL_CalcDarwin[[#This Row],[Fecha]],#REF!,13,FALSE)</f>
        <v>#REF!</v>
      </c>
      <c r="AO211" s="35" t="e">
        <f>TBL_CalcDarwin[[#This Row],[Lomitas - Barra A - 5.2 - Cerro]]+TBL_CalcDarwin[[#This Row],[Lomitas - Barra A - 5.2 - Medio]]+TBL_CalcDarwin[[#This Row],[Lomitas - Barra A - 5.2 - Mar]]</f>
        <v>#REF!</v>
      </c>
      <c r="AP2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1" s="35" t="e">
        <f>TBL_CalcDarwin[[#This Row],[Expansión - Barra A - 5.2 - Cerro]]+TBL_CalcDarwin[[#This Row],[Expansión - Barra A - 5.2 - Medio]]+TBL_CalcDarwin[[#This Row],[Expansión - Barra A - 5.2 - Mar]]</f>
        <v>#REF!</v>
      </c>
      <c r="AT211" s="35" t="e">
        <f>TBL_CalcDarwin[[#This Row],[Expansión - Barra B - 5.2 - Cerro]]</f>
        <v>#REF!</v>
      </c>
      <c r="AU2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1" s="29" t="e">
        <f>TBL_CalcDarwin[[#This Row],[Expansión - Barra B - 5.2 - Cerro]]*TBL_CalcDarwin[[#This Row],[AEG 5.2 MW Cerro]]</f>
        <v>#REF!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3">
      <c r="B212" s="51" t="e">
        <f t="shared" si="19"/>
        <v>#REF!</v>
      </c>
      <c r="C212" s="17" t="e">
        <f t="shared" si="20"/>
        <v>#REF!</v>
      </c>
      <c r="D212" s="34" t="e">
        <f>TBL_CalcDarwin[[#This Row],[Darwin PLOM
MW]]+TBL_CalcDarwin[[#This Row],[Darwin PLOME
MW]]</f>
        <v>#REF!</v>
      </c>
      <c r="E212" s="34" t="e">
        <f>TBL_CalcDarwin[[#This Row],[PLOM MW TOTAL BARRA A]]+TBL_CalcDarwin[[#This Row],[PLOM MW TOTAL BARRA B]]</f>
        <v>#REF!</v>
      </c>
      <c r="F212" s="34" t="e">
        <f>TBL_CalcDarwin[[#This Row],[PLOME MW TOTAL BARRA A]]+TBL_CalcDarwin[[#This Row],[PLOME MW TOTAL BARRA B]]</f>
        <v>#REF!</v>
      </c>
      <c r="G212" s="46" t="e">
        <f>#REF!</f>
        <v>#REF!</v>
      </c>
      <c r="H212" s="46" t="e">
        <f>#REF!</f>
        <v>#REF!</v>
      </c>
      <c r="I212" s="47" t="e">
        <f>#REF!</f>
        <v>#REF!</v>
      </c>
      <c r="J212" s="45" t="e">
        <f>CEILING(#REF!*TBL_CalcDarwin[[#This Row],[Darwin Gusts
m/s]],0.5)</f>
        <v>#REF!</v>
      </c>
      <c r="K212" s="45" t="e">
        <f>CEILING(#REF!*TBL_CalcDarwin[[#This Row],[Darwin Gusts
m/s]],0.5)</f>
        <v>#REF!</v>
      </c>
      <c r="L212" s="45" t="e">
        <f>CEILING(TBL_CalcDarwin[[#This Row],[Darwin Gusts
m/s]],0.5)</f>
        <v>#REF!</v>
      </c>
      <c r="M2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2" s="39" t="e">
        <f>INDEX(Curva_Temp[Temp],MATCH(TBL_CalcDarwin[[#This Row],[Darwin Temp.
°C]],Curva_Temp[Temp]))</f>
        <v>#REF!</v>
      </c>
      <c r="R212" s="39" t="e">
        <f>INDEX(Curva_Temp[Warranted Power Curve for 
1.194Kg/m3 air density '[kW']
SG 5.0-145 (AM+1, 5.2MW) AT 
90M],MATCH(TBL_CalcDarwin[[#This Row],[Darwin Temp.
°C]],Curva_Temp[Temp]))</f>
        <v>#REF!</v>
      </c>
      <c r="S212" s="39" t="e" cm="1">
        <f t="array" ref="S212">INDEX(Curva_Temp[Temp],MATCH(TBL_CalcDarwin[[#This Row],[Darwin Temp.
°C]],Curva_Temp[Temp])+1)</f>
        <v>#REF!</v>
      </c>
      <c r="T212" s="39" t="e" cm="1">
        <f t="array" ref="T212">INDEX(Curva_Temp[Warranted Power Curve for 
1.194Kg/m3 air density '[kW']
SG 5.0-145 (AM+1, 5.2MW) AT 
90M],MATCH(TBL_CalcDarwin[[#This Row],[Darwin Temp.
°C]],Curva_Temp[Temp])+1)</f>
        <v>#REF!</v>
      </c>
      <c r="U2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2" s="39" t="e">
        <f>INDEX(Curva_Temp[Temp],MATCH(TBL_CalcDarwin[[#This Row],[Darwin Temp.
°C]],Curva_Temp[Temp]))</f>
        <v>#REF!</v>
      </c>
      <c r="Z212" s="39" t="e">
        <f>INDEX(Curva_Temp[Warranted Power Curve for 
1.194Kg/m3 air density '[kW']
SG 5.0-145 (AM 0, 5.0MW) AT 
90M],MATCH(TBL_CalcDarwin[[#This Row],[Darwin Temp.
°C]],Curva_Temp[Temp]))</f>
        <v>#REF!</v>
      </c>
      <c r="AA212" s="39" t="e" cm="1">
        <f t="array" ref="AA212">INDEX(Curva_Temp[Temp],MATCH(TBL_CalcDarwin[[#This Row],[Darwin Temp.
°C]],Curva_Temp[Temp])+1)</f>
        <v>#REF!</v>
      </c>
      <c r="AB212" s="39" t="e" cm="1">
        <f t="array" ref="AB212">INDEX(Curva_Temp[Warranted Power Curve for 
1.194Kg/m3 air density '[kW']
SG 5.0-145 (AM 0, 5.0MW) AT 
90M],MATCH(TBL_CalcDarwin[[#This Row],[Darwin Temp.
°C]],Curva_Temp[Temp])+1)</f>
        <v>#REF!</v>
      </c>
      <c r="AC212" s="43" t="e">
        <f>HLOOKUP(TBL_CalcDarwin[[#This Row],[Fecha]],#REF!,2,FALSE)</f>
        <v>#REF!</v>
      </c>
      <c r="AD212" s="43" t="e">
        <f>HLOOKUP(TBL_CalcDarwin[[#This Row],[Fecha]],#REF!,3,FALSE)</f>
        <v>#REF!</v>
      </c>
      <c r="AE212" s="43" t="e">
        <f>HLOOKUP(TBL_CalcDarwin[[#This Row],[Fecha]],#REF!,4,FALSE)</f>
        <v>#REF!</v>
      </c>
      <c r="AF212" s="43" t="e">
        <f>HLOOKUP(TBL_CalcDarwin[[#This Row],[Fecha]],#REF!,5,FALSE)</f>
        <v>#REF!</v>
      </c>
      <c r="AG212" s="43" t="e">
        <f>HLOOKUP(TBL_CalcDarwin[[#This Row],[Fecha]],#REF!,6,FALSE)</f>
        <v>#REF!</v>
      </c>
      <c r="AH212" s="43" t="e">
        <f>HLOOKUP(TBL_CalcDarwin[[#This Row],[Fecha]],#REF!,7,FALSE)</f>
        <v>#REF!</v>
      </c>
      <c r="AI212" s="44" t="e">
        <f>HLOOKUP(TBL_CalcDarwin[[#This Row],[Fecha]],#REF!,8,FALSE)</f>
        <v>#REF!</v>
      </c>
      <c r="AJ212" s="44" t="e">
        <f>HLOOKUP(TBL_CalcDarwin[[#This Row],[Fecha]],#REF!,9,FALSE)</f>
        <v>#REF!</v>
      </c>
      <c r="AK212" s="44" t="e">
        <f>HLOOKUP(TBL_CalcDarwin[[#This Row],[Fecha]],#REF!,10,FALSE)</f>
        <v>#REF!</v>
      </c>
      <c r="AL212" s="44" t="e">
        <f>HLOOKUP(TBL_CalcDarwin[[#This Row],[Fecha]],#REF!,11,FALSE)</f>
        <v>#REF!</v>
      </c>
      <c r="AM212" s="44" t="e">
        <f>HLOOKUP(TBL_CalcDarwin[[#This Row],[Fecha]],#REF!,12,FALSE)</f>
        <v>#REF!</v>
      </c>
      <c r="AN212" s="44" t="e">
        <f>HLOOKUP(TBL_CalcDarwin[[#This Row],[Fecha]],#REF!,13,FALSE)</f>
        <v>#REF!</v>
      </c>
      <c r="AO212" s="35" t="e">
        <f>TBL_CalcDarwin[[#This Row],[Lomitas - Barra A - 5.2 - Cerro]]+TBL_CalcDarwin[[#This Row],[Lomitas - Barra A - 5.2 - Medio]]+TBL_CalcDarwin[[#This Row],[Lomitas - Barra A - 5.2 - Mar]]</f>
        <v>#REF!</v>
      </c>
      <c r="AP2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2" s="35" t="e">
        <f>TBL_CalcDarwin[[#This Row],[Expansión - Barra A - 5.2 - Cerro]]+TBL_CalcDarwin[[#This Row],[Expansión - Barra A - 5.2 - Medio]]+TBL_CalcDarwin[[#This Row],[Expansión - Barra A - 5.2 - Mar]]</f>
        <v>#REF!</v>
      </c>
      <c r="AT212" s="35" t="e">
        <f>TBL_CalcDarwin[[#This Row],[Expansión - Barra B - 5.2 - Cerro]]</f>
        <v>#REF!</v>
      </c>
      <c r="AU2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2" s="29" t="e">
        <f>TBL_CalcDarwin[[#This Row],[Expansión - Barra B - 5.2 - Cerro]]*TBL_CalcDarwin[[#This Row],[AEG 5.2 MW Cerro]]</f>
        <v>#REF!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3">
      <c r="B213" s="51" t="e">
        <f t="shared" si="19"/>
        <v>#REF!</v>
      </c>
      <c r="C213" s="17" t="e">
        <f t="shared" si="20"/>
        <v>#REF!</v>
      </c>
      <c r="D213" s="34" t="e">
        <f>TBL_CalcDarwin[[#This Row],[Darwin PLOM
MW]]+TBL_CalcDarwin[[#This Row],[Darwin PLOME
MW]]</f>
        <v>#REF!</v>
      </c>
      <c r="E213" s="34" t="e">
        <f>TBL_CalcDarwin[[#This Row],[PLOM MW TOTAL BARRA A]]+TBL_CalcDarwin[[#This Row],[PLOM MW TOTAL BARRA B]]</f>
        <v>#REF!</v>
      </c>
      <c r="F213" s="34" t="e">
        <f>TBL_CalcDarwin[[#This Row],[PLOME MW TOTAL BARRA A]]+TBL_CalcDarwin[[#This Row],[PLOME MW TOTAL BARRA B]]</f>
        <v>#REF!</v>
      </c>
      <c r="G213" s="46" t="e">
        <f>#REF!</f>
        <v>#REF!</v>
      </c>
      <c r="H213" s="46" t="e">
        <f>#REF!</f>
        <v>#REF!</v>
      </c>
      <c r="I213" s="47" t="e">
        <f>#REF!</f>
        <v>#REF!</v>
      </c>
      <c r="J213" s="45" t="e">
        <f>CEILING(#REF!*TBL_CalcDarwin[[#This Row],[Darwin Gusts
m/s]],0.5)</f>
        <v>#REF!</v>
      </c>
      <c r="K213" s="45" t="e">
        <f>CEILING(#REF!*TBL_CalcDarwin[[#This Row],[Darwin Gusts
m/s]],0.5)</f>
        <v>#REF!</v>
      </c>
      <c r="L213" s="45" t="e">
        <f>CEILING(TBL_CalcDarwin[[#This Row],[Darwin Gusts
m/s]],0.5)</f>
        <v>#REF!</v>
      </c>
      <c r="M2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3" s="39" t="e">
        <f>INDEX(Curva_Temp[Temp],MATCH(TBL_CalcDarwin[[#This Row],[Darwin Temp.
°C]],Curva_Temp[Temp]))</f>
        <v>#REF!</v>
      </c>
      <c r="R213" s="39" t="e">
        <f>INDEX(Curva_Temp[Warranted Power Curve for 
1.194Kg/m3 air density '[kW']
SG 5.0-145 (AM+1, 5.2MW) AT 
90M],MATCH(TBL_CalcDarwin[[#This Row],[Darwin Temp.
°C]],Curva_Temp[Temp]))</f>
        <v>#REF!</v>
      </c>
      <c r="S213" s="39" t="e" cm="1">
        <f t="array" ref="S213">INDEX(Curva_Temp[Temp],MATCH(TBL_CalcDarwin[[#This Row],[Darwin Temp.
°C]],Curva_Temp[Temp])+1)</f>
        <v>#REF!</v>
      </c>
      <c r="T213" s="39" t="e" cm="1">
        <f t="array" ref="T213">INDEX(Curva_Temp[Warranted Power Curve for 
1.194Kg/m3 air density '[kW']
SG 5.0-145 (AM+1, 5.2MW) AT 
90M],MATCH(TBL_CalcDarwin[[#This Row],[Darwin Temp.
°C]],Curva_Temp[Temp])+1)</f>
        <v>#REF!</v>
      </c>
      <c r="U2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3" s="39" t="e">
        <f>INDEX(Curva_Temp[Temp],MATCH(TBL_CalcDarwin[[#This Row],[Darwin Temp.
°C]],Curva_Temp[Temp]))</f>
        <v>#REF!</v>
      </c>
      <c r="Z213" s="39" t="e">
        <f>INDEX(Curva_Temp[Warranted Power Curve for 
1.194Kg/m3 air density '[kW']
SG 5.0-145 (AM 0, 5.0MW) AT 
90M],MATCH(TBL_CalcDarwin[[#This Row],[Darwin Temp.
°C]],Curva_Temp[Temp]))</f>
        <v>#REF!</v>
      </c>
      <c r="AA213" s="39" t="e" cm="1">
        <f t="array" ref="AA213">INDEX(Curva_Temp[Temp],MATCH(TBL_CalcDarwin[[#This Row],[Darwin Temp.
°C]],Curva_Temp[Temp])+1)</f>
        <v>#REF!</v>
      </c>
      <c r="AB213" s="39" t="e" cm="1">
        <f t="array" ref="AB213">INDEX(Curva_Temp[Warranted Power Curve for 
1.194Kg/m3 air density '[kW']
SG 5.0-145 (AM 0, 5.0MW) AT 
90M],MATCH(TBL_CalcDarwin[[#This Row],[Darwin Temp.
°C]],Curva_Temp[Temp])+1)</f>
        <v>#REF!</v>
      </c>
      <c r="AC213" s="43" t="e">
        <f>HLOOKUP(TBL_CalcDarwin[[#This Row],[Fecha]],#REF!,2,FALSE)</f>
        <v>#REF!</v>
      </c>
      <c r="AD213" s="43" t="e">
        <f>HLOOKUP(TBL_CalcDarwin[[#This Row],[Fecha]],#REF!,3,FALSE)</f>
        <v>#REF!</v>
      </c>
      <c r="AE213" s="43" t="e">
        <f>HLOOKUP(TBL_CalcDarwin[[#This Row],[Fecha]],#REF!,4,FALSE)</f>
        <v>#REF!</v>
      </c>
      <c r="AF213" s="43" t="e">
        <f>HLOOKUP(TBL_CalcDarwin[[#This Row],[Fecha]],#REF!,5,FALSE)</f>
        <v>#REF!</v>
      </c>
      <c r="AG213" s="43" t="e">
        <f>HLOOKUP(TBL_CalcDarwin[[#This Row],[Fecha]],#REF!,6,FALSE)</f>
        <v>#REF!</v>
      </c>
      <c r="AH213" s="43" t="e">
        <f>HLOOKUP(TBL_CalcDarwin[[#This Row],[Fecha]],#REF!,7,FALSE)</f>
        <v>#REF!</v>
      </c>
      <c r="AI213" s="44" t="e">
        <f>HLOOKUP(TBL_CalcDarwin[[#This Row],[Fecha]],#REF!,8,FALSE)</f>
        <v>#REF!</v>
      </c>
      <c r="AJ213" s="44" t="e">
        <f>HLOOKUP(TBL_CalcDarwin[[#This Row],[Fecha]],#REF!,9,FALSE)</f>
        <v>#REF!</v>
      </c>
      <c r="AK213" s="44" t="e">
        <f>HLOOKUP(TBL_CalcDarwin[[#This Row],[Fecha]],#REF!,10,FALSE)</f>
        <v>#REF!</v>
      </c>
      <c r="AL213" s="44" t="e">
        <f>HLOOKUP(TBL_CalcDarwin[[#This Row],[Fecha]],#REF!,11,FALSE)</f>
        <v>#REF!</v>
      </c>
      <c r="AM213" s="44" t="e">
        <f>HLOOKUP(TBL_CalcDarwin[[#This Row],[Fecha]],#REF!,12,FALSE)</f>
        <v>#REF!</v>
      </c>
      <c r="AN213" s="44" t="e">
        <f>HLOOKUP(TBL_CalcDarwin[[#This Row],[Fecha]],#REF!,13,FALSE)</f>
        <v>#REF!</v>
      </c>
      <c r="AO213" s="35" t="e">
        <f>TBL_CalcDarwin[[#This Row],[Lomitas - Barra A - 5.2 - Cerro]]+TBL_CalcDarwin[[#This Row],[Lomitas - Barra A - 5.2 - Medio]]+TBL_CalcDarwin[[#This Row],[Lomitas - Barra A - 5.2 - Mar]]</f>
        <v>#REF!</v>
      </c>
      <c r="AP2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3" s="35" t="e">
        <f>TBL_CalcDarwin[[#This Row],[Expansión - Barra A - 5.2 - Cerro]]+TBL_CalcDarwin[[#This Row],[Expansión - Barra A - 5.2 - Medio]]+TBL_CalcDarwin[[#This Row],[Expansión - Barra A - 5.2 - Mar]]</f>
        <v>#REF!</v>
      </c>
      <c r="AT213" s="35" t="e">
        <f>TBL_CalcDarwin[[#This Row],[Expansión - Barra B - 5.2 - Cerro]]</f>
        <v>#REF!</v>
      </c>
      <c r="AU2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3" s="29" t="e">
        <f>TBL_CalcDarwin[[#This Row],[Expansión - Barra B - 5.2 - Cerro]]*TBL_CalcDarwin[[#This Row],[AEG 5.2 MW Cerro]]</f>
        <v>#REF!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3">
      <c r="B214" s="51" t="e">
        <f t="shared" si="19"/>
        <v>#REF!</v>
      </c>
      <c r="C214" s="17" t="e">
        <f t="shared" si="20"/>
        <v>#REF!</v>
      </c>
      <c r="D214" s="34" t="e">
        <f>TBL_CalcDarwin[[#This Row],[Darwin PLOM
MW]]+TBL_CalcDarwin[[#This Row],[Darwin PLOME
MW]]</f>
        <v>#REF!</v>
      </c>
      <c r="E214" s="34" t="e">
        <f>TBL_CalcDarwin[[#This Row],[PLOM MW TOTAL BARRA A]]+TBL_CalcDarwin[[#This Row],[PLOM MW TOTAL BARRA B]]</f>
        <v>#REF!</v>
      </c>
      <c r="F214" s="34" t="e">
        <f>TBL_CalcDarwin[[#This Row],[PLOME MW TOTAL BARRA A]]+TBL_CalcDarwin[[#This Row],[PLOME MW TOTAL BARRA B]]</f>
        <v>#REF!</v>
      </c>
      <c r="G214" s="46" t="e">
        <f>#REF!</f>
        <v>#REF!</v>
      </c>
      <c r="H214" s="46" t="e">
        <f>#REF!</f>
        <v>#REF!</v>
      </c>
      <c r="I214" s="47" t="e">
        <f>#REF!</f>
        <v>#REF!</v>
      </c>
      <c r="J214" s="45" t="e">
        <f>CEILING(#REF!*TBL_CalcDarwin[[#This Row],[Darwin Gusts
m/s]],0.5)</f>
        <v>#REF!</v>
      </c>
      <c r="K214" s="45" t="e">
        <f>CEILING(#REF!*TBL_CalcDarwin[[#This Row],[Darwin Gusts
m/s]],0.5)</f>
        <v>#REF!</v>
      </c>
      <c r="L214" s="45" t="e">
        <f>CEILING(TBL_CalcDarwin[[#This Row],[Darwin Gusts
m/s]],0.5)</f>
        <v>#REF!</v>
      </c>
      <c r="M2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4" s="39" t="e">
        <f>INDEX(Curva_Temp[Temp],MATCH(TBL_CalcDarwin[[#This Row],[Darwin Temp.
°C]],Curva_Temp[Temp]))</f>
        <v>#REF!</v>
      </c>
      <c r="R214" s="39" t="e">
        <f>INDEX(Curva_Temp[Warranted Power Curve for 
1.194Kg/m3 air density '[kW']
SG 5.0-145 (AM+1, 5.2MW) AT 
90M],MATCH(TBL_CalcDarwin[[#This Row],[Darwin Temp.
°C]],Curva_Temp[Temp]))</f>
        <v>#REF!</v>
      </c>
      <c r="S214" s="39" t="e" cm="1">
        <f t="array" ref="S214">INDEX(Curva_Temp[Temp],MATCH(TBL_CalcDarwin[[#This Row],[Darwin Temp.
°C]],Curva_Temp[Temp])+1)</f>
        <v>#REF!</v>
      </c>
      <c r="T214" s="39" t="e" cm="1">
        <f t="array" ref="T214">INDEX(Curva_Temp[Warranted Power Curve for 
1.194Kg/m3 air density '[kW']
SG 5.0-145 (AM+1, 5.2MW) AT 
90M],MATCH(TBL_CalcDarwin[[#This Row],[Darwin Temp.
°C]],Curva_Temp[Temp])+1)</f>
        <v>#REF!</v>
      </c>
      <c r="U2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4" s="39" t="e">
        <f>INDEX(Curva_Temp[Temp],MATCH(TBL_CalcDarwin[[#This Row],[Darwin Temp.
°C]],Curva_Temp[Temp]))</f>
        <v>#REF!</v>
      </c>
      <c r="Z214" s="39" t="e">
        <f>INDEX(Curva_Temp[Warranted Power Curve for 
1.194Kg/m3 air density '[kW']
SG 5.0-145 (AM 0, 5.0MW) AT 
90M],MATCH(TBL_CalcDarwin[[#This Row],[Darwin Temp.
°C]],Curva_Temp[Temp]))</f>
        <v>#REF!</v>
      </c>
      <c r="AA214" s="39" t="e" cm="1">
        <f t="array" ref="AA214">INDEX(Curva_Temp[Temp],MATCH(TBL_CalcDarwin[[#This Row],[Darwin Temp.
°C]],Curva_Temp[Temp])+1)</f>
        <v>#REF!</v>
      </c>
      <c r="AB214" s="39" t="e" cm="1">
        <f t="array" ref="AB214">INDEX(Curva_Temp[Warranted Power Curve for 
1.194Kg/m3 air density '[kW']
SG 5.0-145 (AM 0, 5.0MW) AT 
90M],MATCH(TBL_CalcDarwin[[#This Row],[Darwin Temp.
°C]],Curva_Temp[Temp])+1)</f>
        <v>#REF!</v>
      </c>
      <c r="AC214" s="43" t="e">
        <f>HLOOKUP(TBL_CalcDarwin[[#This Row],[Fecha]],#REF!,2,FALSE)</f>
        <v>#REF!</v>
      </c>
      <c r="AD214" s="43" t="e">
        <f>HLOOKUP(TBL_CalcDarwin[[#This Row],[Fecha]],#REF!,3,FALSE)</f>
        <v>#REF!</v>
      </c>
      <c r="AE214" s="43" t="e">
        <f>HLOOKUP(TBL_CalcDarwin[[#This Row],[Fecha]],#REF!,4,FALSE)</f>
        <v>#REF!</v>
      </c>
      <c r="AF214" s="43" t="e">
        <f>HLOOKUP(TBL_CalcDarwin[[#This Row],[Fecha]],#REF!,5,FALSE)</f>
        <v>#REF!</v>
      </c>
      <c r="AG214" s="43" t="e">
        <f>HLOOKUP(TBL_CalcDarwin[[#This Row],[Fecha]],#REF!,6,FALSE)</f>
        <v>#REF!</v>
      </c>
      <c r="AH214" s="43" t="e">
        <f>HLOOKUP(TBL_CalcDarwin[[#This Row],[Fecha]],#REF!,7,FALSE)</f>
        <v>#REF!</v>
      </c>
      <c r="AI214" s="44" t="e">
        <f>HLOOKUP(TBL_CalcDarwin[[#This Row],[Fecha]],#REF!,8,FALSE)</f>
        <v>#REF!</v>
      </c>
      <c r="AJ214" s="44" t="e">
        <f>HLOOKUP(TBL_CalcDarwin[[#This Row],[Fecha]],#REF!,9,FALSE)</f>
        <v>#REF!</v>
      </c>
      <c r="AK214" s="44" t="e">
        <f>HLOOKUP(TBL_CalcDarwin[[#This Row],[Fecha]],#REF!,10,FALSE)</f>
        <v>#REF!</v>
      </c>
      <c r="AL214" s="44" t="e">
        <f>HLOOKUP(TBL_CalcDarwin[[#This Row],[Fecha]],#REF!,11,FALSE)</f>
        <v>#REF!</v>
      </c>
      <c r="AM214" s="44" t="e">
        <f>HLOOKUP(TBL_CalcDarwin[[#This Row],[Fecha]],#REF!,12,FALSE)</f>
        <v>#REF!</v>
      </c>
      <c r="AN214" s="44" t="e">
        <f>HLOOKUP(TBL_CalcDarwin[[#This Row],[Fecha]],#REF!,13,FALSE)</f>
        <v>#REF!</v>
      </c>
      <c r="AO214" s="35" t="e">
        <f>TBL_CalcDarwin[[#This Row],[Lomitas - Barra A - 5.2 - Cerro]]+TBL_CalcDarwin[[#This Row],[Lomitas - Barra A - 5.2 - Medio]]+TBL_CalcDarwin[[#This Row],[Lomitas - Barra A - 5.2 - Mar]]</f>
        <v>#REF!</v>
      </c>
      <c r="AP2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4" s="35" t="e">
        <f>TBL_CalcDarwin[[#This Row],[Expansión - Barra A - 5.2 - Cerro]]+TBL_CalcDarwin[[#This Row],[Expansión - Barra A - 5.2 - Medio]]+TBL_CalcDarwin[[#This Row],[Expansión - Barra A - 5.2 - Mar]]</f>
        <v>#REF!</v>
      </c>
      <c r="AT214" s="35" t="e">
        <f>TBL_CalcDarwin[[#This Row],[Expansión - Barra B - 5.2 - Cerro]]</f>
        <v>#REF!</v>
      </c>
      <c r="AU2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4" s="29" t="e">
        <f>TBL_CalcDarwin[[#This Row],[Expansión - Barra B - 5.2 - Cerro]]*TBL_CalcDarwin[[#This Row],[AEG 5.2 MW Cerro]]</f>
        <v>#REF!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3">
      <c r="B215" s="51" t="e">
        <f t="shared" si="19"/>
        <v>#REF!</v>
      </c>
      <c r="C215" s="17" t="e">
        <f>C214+TIME(1,0,0)</f>
        <v>#REF!</v>
      </c>
      <c r="D215" s="34" t="e">
        <f>TBL_CalcDarwin[[#This Row],[Darwin PLOM
MW]]+TBL_CalcDarwin[[#This Row],[Darwin PLOME
MW]]</f>
        <v>#REF!</v>
      </c>
      <c r="E215" s="34" t="e">
        <f>TBL_CalcDarwin[[#This Row],[PLOM MW TOTAL BARRA A]]+TBL_CalcDarwin[[#This Row],[PLOM MW TOTAL BARRA B]]</f>
        <v>#REF!</v>
      </c>
      <c r="F215" s="34" t="e">
        <f>TBL_CalcDarwin[[#This Row],[PLOME MW TOTAL BARRA A]]+TBL_CalcDarwin[[#This Row],[PLOME MW TOTAL BARRA B]]</f>
        <v>#REF!</v>
      </c>
      <c r="G215" s="46" t="e">
        <f>#REF!</f>
        <v>#REF!</v>
      </c>
      <c r="H215" s="46" t="e">
        <f>#REF!</f>
        <v>#REF!</v>
      </c>
      <c r="I215" s="47" t="e">
        <f>#REF!</f>
        <v>#REF!</v>
      </c>
      <c r="J215" s="45" t="e">
        <f>CEILING(#REF!*TBL_CalcDarwin[[#This Row],[Darwin Gusts
m/s]],0.5)</f>
        <v>#REF!</v>
      </c>
      <c r="K215" s="45" t="e">
        <f>CEILING(#REF!*TBL_CalcDarwin[[#This Row],[Darwin Gusts
m/s]],0.5)</f>
        <v>#REF!</v>
      </c>
      <c r="L215" s="45" t="e">
        <f>CEILING(TBL_CalcDarwin[[#This Row],[Darwin Gusts
m/s]],0.5)</f>
        <v>#REF!</v>
      </c>
      <c r="M2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5" s="39" t="e">
        <f>INDEX(Curva_Temp[Temp],MATCH(TBL_CalcDarwin[[#This Row],[Darwin Temp.
°C]],Curva_Temp[Temp]))</f>
        <v>#REF!</v>
      </c>
      <c r="R215" s="39" t="e">
        <f>INDEX(Curva_Temp[Warranted Power Curve for 
1.194Kg/m3 air density '[kW']
SG 5.0-145 (AM+1, 5.2MW) AT 
90M],MATCH(TBL_CalcDarwin[[#This Row],[Darwin Temp.
°C]],Curva_Temp[Temp]))</f>
        <v>#REF!</v>
      </c>
      <c r="S215" s="39" t="e" cm="1">
        <f t="array" ref="S215">INDEX(Curva_Temp[Temp],MATCH(TBL_CalcDarwin[[#This Row],[Darwin Temp.
°C]],Curva_Temp[Temp])+1)</f>
        <v>#REF!</v>
      </c>
      <c r="T215" s="39" t="e" cm="1">
        <f t="array" ref="T215">INDEX(Curva_Temp[Warranted Power Curve for 
1.194Kg/m3 air density '[kW']
SG 5.0-145 (AM+1, 5.2MW) AT 
90M],MATCH(TBL_CalcDarwin[[#This Row],[Darwin Temp.
°C]],Curva_Temp[Temp])+1)</f>
        <v>#REF!</v>
      </c>
      <c r="U2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5" s="39" t="e">
        <f>INDEX(Curva_Temp[Temp],MATCH(TBL_CalcDarwin[[#This Row],[Darwin Temp.
°C]],Curva_Temp[Temp]))</f>
        <v>#REF!</v>
      </c>
      <c r="Z215" s="39" t="e">
        <f>INDEX(Curva_Temp[Warranted Power Curve for 
1.194Kg/m3 air density '[kW']
SG 5.0-145 (AM 0, 5.0MW) AT 
90M],MATCH(TBL_CalcDarwin[[#This Row],[Darwin Temp.
°C]],Curva_Temp[Temp]))</f>
        <v>#REF!</v>
      </c>
      <c r="AA215" s="39" t="e" cm="1">
        <f t="array" ref="AA215">INDEX(Curva_Temp[Temp],MATCH(TBL_CalcDarwin[[#This Row],[Darwin Temp.
°C]],Curva_Temp[Temp])+1)</f>
        <v>#REF!</v>
      </c>
      <c r="AB215" s="39" t="e" cm="1">
        <f t="array" ref="AB215">INDEX(Curva_Temp[Warranted Power Curve for 
1.194Kg/m3 air density '[kW']
SG 5.0-145 (AM 0, 5.0MW) AT 
90M],MATCH(TBL_CalcDarwin[[#This Row],[Darwin Temp.
°C]],Curva_Temp[Temp])+1)</f>
        <v>#REF!</v>
      </c>
      <c r="AC215" s="43" t="e">
        <f>HLOOKUP(TBL_CalcDarwin[[#This Row],[Fecha]],#REF!,2,FALSE)</f>
        <v>#REF!</v>
      </c>
      <c r="AD215" s="43" t="e">
        <f>HLOOKUP(TBL_CalcDarwin[[#This Row],[Fecha]],#REF!,3,FALSE)</f>
        <v>#REF!</v>
      </c>
      <c r="AE215" s="43" t="e">
        <f>HLOOKUP(TBL_CalcDarwin[[#This Row],[Fecha]],#REF!,4,FALSE)</f>
        <v>#REF!</v>
      </c>
      <c r="AF215" s="43" t="e">
        <f>HLOOKUP(TBL_CalcDarwin[[#This Row],[Fecha]],#REF!,5,FALSE)</f>
        <v>#REF!</v>
      </c>
      <c r="AG215" s="43" t="e">
        <f>HLOOKUP(TBL_CalcDarwin[[#This Row],[Fecha]],#REF!,6,FALSE)</f>
        <v>#REF!</v>
      </c>
      <c r="AH215" s="43" t="e">
        <f>HLOOKUP(TBL_CalcDarwin[[#This Row],[Fecha]],#REF!,7,FALSE)</f>
        <v>#REF!</v>
      </c>
      <c r="AI215" s="44" t="e">
        <f>HLOOKUP(TBL_CalcDarwin[[#This Row],[Fecha]],#REF!,8,FALSE)</f>
        <v>#REF!</v>
      </c>
      <c r="AJ215" s="44" t="e">
        <f>HLOOKUP(TBL_CalcDarwin[[#This Row],[Fecha]],#REF!,9,FALSE)</f>
        <v>#REF!</v>
      </c>
      <c r="AK215" s="44" t="e">
        <f>HLOOKUP(TBL_CalcDarwin[[#This Row],[Fecha]],#REF!,10,FALSE)</f>
        <v>#REF!</v>
      </c>
      <c r="AL215" s="44" t="e">
        <f>HLOOKUP(TBL_CalcDarwin[[#This Row],[Fecha]],#REF!,11,FALSE)</f>
        <v>#REF!</v>
      </c>
      <c r="AM215" s="44" t="e">
        <f>HLOOKUP(TBL_CalcDarwin[[#This Row],[Fecha]],#REF!,12,FALSE)</f>
        <v>#REF!</v>
      </c>
      <c r="AN215" s="44" t="e">
        <f>HLOOKUP(TBL_CalcDarwin[[#This Row],[Fecha]],#REF!,13,FALSE)</f>
        <v>#REF!</v>
      </c>
      <c r="AO215" s="35" t="e">
        <f>TBL_CalcDarwin[[#This Row],[Lomitas - Barra A - 5.2 - Cerro]]+TBL_CalcDarwin[[#This Row],[Lomitas - Barra A - 5.2 - Medio]]+TBL_CalcDarwin[[#This Row],[Lomitas - Barra A - 5.2 - Mar]]</f>
        <v>#REF!</v>
      </c>
      <c r="AP2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5" s="35" t="e">
        <f>TBL_CalcDarwin[[#This Row],[Expansión - Barra A - 5.2 - Cerro]]+TBL_CalcDarwin[[#This Row],[Expansión - Barra A - 5.2 - Medio]]+TBL_CalcDarwin[[#This Row],[Expansión - Barra A - 5.2 - Mar]]</f>
        <v>#REF!</v>
      </c>
      <c r="AT215" s="35" t="e">
        <f>TBL_CalcDarwin[[#This Row],[Expansión - Barra B - 5.2 - Cerro]]</f>
        <v>#REF!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5" s="29" t="e">
        <f>TBL_CalcDarwin[[#This Row],[Expansión - Barra B - 5.2 - Cerro]]*TBL_CalcDarwin[[#This Row],[AEG 5.2 MW Cerro]]</f>
        <v>#REF!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3">
      <c r="B216" s="51" t="e">
        <f t="shared" si="19"/>
        <v>#REF!</v>
      </c>
      <c r="C216" s="17" t="e">
        <f t="shared" ref="C216:C220" si="21">C215+TIME(1,0,0)</f>
        <v>#REF!</v>
      </c>
      <c r="D216" s="34" t="e">
        <f>TBL_CalcDarwin[[#This Row],[Darwin PLOM
MW]]+TBL_CalcDarwin[[#This Row],[Darwin PLOME
MW]]</f>
        <v>#REF!</v>
      </c>
      <c r="E216" s="34" t="e">
        <f>TBL_CalcDarwin[[#This Row],[PLOM MW TOTAL BARRA A]]+TBL_CalcDarwin[[#This Row],[PLOM MW TOTAL BARRA B]]</f>
        <v>#REF!</v>
      </c>
      <c r="F216" s="34" t="e">
        <f>TBL_CalcDarwin[[#This Row],[PLOME MW TOTAL BARRA A]]+TBL_CalcDarwin[[#This Row],[PLOME MW TOTAL BARRA B]]</f>
        <v>#REF!</v>
      </c>
      <c r="G216" s="46" t="e">
        <f>#REF!</f>
        <v>#REF!</v>
      </c>
      <c r="H216" s="46" t="e">
        <f>#REF!</f>
        <v>#REF!</v>
      </c>
      <c r="I216" s="47" t="e">
        <f>#REF!</f>
        <v>#REF!</v>
      </c>
      <c r="J216" s="45" t="e">
        <f>CEILING(#REF!*TBL_CalcDarwin[[#This Row],[Darwin Gusts
m/s]],0.5)</f>
        <v>#REF!</v>
      </c>
      <c r="K216" s="45" t="e">
        <f>CEILING(#REF!*TBL_CalcDarwin[[#This Row],[Darwin Gusts
m/s]],0.5)</f>
        <v>#REF!</v>
      </c>
      <c r="L216" s="45" t="e">
        <f>CEILING(TBL_CalcDarwin[[#This Row],[Darwin Gusts
m/s]],0.5)</f>
        <v>#REF!</v>
      </c>
      <c r="M2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6" s="39" t="e">
        <f>INDEX(Curva_Temp[Temp],MATCH(TBL_CalcDarwin[[#This Row],[Darwin Temp.
°C]],Curva_Temp[Temp]))</f>
        <v>#REF!</v>
      </c>
      <c r="R216" s="39" t="e">
        <f>INDEX(Curva_Temp[Warranted Power Curve for 
1.194Kg/m3 air density '[kW']
SG 5.0-145 (AM+1, 5.2MW) AT 
90M],MATCH(TBL_CalcDarwin[[#This Row],[Darwin Temp.
°C]],Curva_Temp[Temp]))</f>
        <v>#REF!</v>
      </c>
      <c r="S216" s="39" t="e" cm="1">
        <f t="array" ref="S216">INDEX(Curva_Temp[Temp],MATCH(TBL_CalcDarwin[[#This Row],[Darwin Temp.
°C]],Curva_Temp[Temp])+1)</f>
        <v>#REF!</v>
      </c>
      <c r="T216" s="39" t="e" cm="1">
        <f t="array" ref="T216">INDEX(Curva_Temp[Warranted Power Curve for 
1.194Kg/m3 air density '[kW']
SG 5.0-145 (AM+1, 5.2MW) AT 
90M],MATCH(TBL_CalcDarwin[[#This Row],[Darwin Temp.
°C]],Curva_Temp[Temp])+1)</f>
        <v>#REF!</v>
      </c>
      <c r="U2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6" s="39" t="e">
        <f>INDEX(Curva_Temp[Temp],MATCH(TBL_CalcDarwin[[#This Row],[Darwin Temp.
°C]],Curva_Temp[Temp]))</f>
        <v>#REF!</v>
      </c>
      <c r="Z216" s="39" t="e">
        <f>INDEX(Curva_Temp[Warranted Power Curve for 
1.194Kg/m3 air density '[kW']
SG 5.0-145 (AM 0, 5.0MW) AT 
90M],MATCH(TBL_CalcDarwin[[#This Row],[Darwin Temp.
°C]],Curva_Temp[Temp]))</f>
        <v>#REF!</v>
      </c>
      <c r="AA216" s="39" t="e" cm="1">
        <f t="array" ref="AA216">INDEX(Curva_Temp[Temp],MATCH(TBL_CalcDarwin[[#This Row],[Darwin Temp.
°C]],Curva_Temp[Temp])+1)</f>
        <v>#REF!</v>
      </c>
      <c r="AB216" s="39" t="e" cm="1">
        <f t="array" ref="AB216">INDEX(Curva_Temp[Warranted Power Curve for 
1.194Kg/m3 air density '[kW']
SG 5.0-145 (AM 0, 5.0MW) AT 
90M],MATCH(TBL_CalcDarwin[[#This Row],[Darwin Temp.
°C]],Curva_Temp[Temp])+1)</f>
        <v>#REF!</v>
      </c>
      <c r="AC216" s="43" t="e">
        <f>HLOOKUP(TBL_CalcDarwin[[#This Row],[Fecha]],#REF!,2,FALSE)</f>
        <v>#REF!</v>
      </c>
      <c r="AD216" s="43" t="e">
        <f>HLOOKUP(TBL_CalcDarwin[[#This Row],[Fecha]],#REF!,3,FALSE)</f>
        <v>#REF!</v>
      </c>
      <c r="AE216" s="43" t="e">
        <f>HLOOKUP(TBL_CalcDarwin[[#This Row],[Fecha]],#REF!,4,FALSE)</f>
        <v>#REF!</v>
      </c>
      <c r="AF216" s="43" t="e">
        <f>HLOOKUP(TBL_CalcDarwin[[#This Row],[Fecha]],#REF!,5,FALSE)</f>
        <v>#REF!</v>
      </c>
      <c r="AG216" s="43" t="e">
        <f>HLOOKUP(TBL_CalcDarwin[[#This Row],[Fecha]],#REF!,6,FALSE)</f>
        <v>#REF!</v>
      </c>
      <c r="AH216" s="43" t="e">
        <f>HLOOKUP(TBL_CalcDarwin[[#This Row],[Fecha]],#REF!,7,FALSE)</f>
        <v>#REF!</v>
      </c>
      <c r="AI216" s="44" t="e">
        <f>HLOOKUP(TBL_CalcDarwin[[#This Row],[Fecha]],#REF!,8,FALSE)</f>
        <v>#REF!</v>
      </c>
      <c r="AJ216" s="44" t="e">
        <f>HLOOKUP(TBL_CalcDarwin[[#This Row],[Fecha]],#REF!,9,FALSE)</f>
        <v>#REF!</v>
      </c>
      <c r="AK216" s="44" t="e">
        <f>HLOOKUP(TBL_CalcDarwin[[#This Row],[Fecha]],#REF!,10,FALSE)</f>
        <v>#REF!</v>
      </c>
      <c r="AL216" s="44" t="e">
        <f>HLOOKUP(TBL_CalcDarwin[[#This Row],[Fecha]],#REF!,11,FALSE)</f>
        <v>#REF!</v>
      </c>
      <c r="AM216" s="44" t="e">
        <f>HLOOKUP(TBL_CalcDarwin[[#This Row],[Fecha]],#REF!,12,FALSE)</f>
        <v>#REF!</v>
      </c>
      <c r="AN216" s="44" t="e">
        <f>HLOOKUP(TBL_CalcDarwin[[#This Row],[Fecha]],#REF!,13,FALSE)</f>
        <v>#REF!</v>
      </c>
      <c r="AO216" s="35" t="e">
        <f>TBL_CalcDarwin[[#This Row],[Lomitas - Barra A - 5.2 - Cerro]]+TBL_CalcDarwin[[#This Row],[Lomitas - Barra A - 5.2 - Medio]]+TBL_CalcDarwin[[#This Row],[Lomitas - Barra A - 5.2 - Mar]]</f>
        <v>#REF!</v>
      </c>
      <c r="AP2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6" s="35" t="e">
        <f>TBL_CalcDarwin[[#This Row],[Expansión - Barra A - 5.2 - Cerro]]+TBL_CalcDarwin[[#This Row],[Expansión - Barra A - 5.2 - Medio]]+TBL_CalcDarwin[[#This Row],[Expansión - Barra A - 5.2 - Mar]]</f>
        <v>#REF!</v>
      </c>
      <c r="AT216" s="35" t="e">
        <f>TBL_CalcDarwin[[#This Row],[Expansión - Barra B - 5.2 - Cerro]]</f>
        <v>#REF!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6" s="29" t="e">
        <f>TBL_CalcDarwin[[#This Row],[Expansión - Barra B - 5.2 - Cerro]]*TBL_CalcDarwin[[#This Row],[AEG 5.2 MW Cerro]]</f>
        <v>#REF!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3">
      <c r="B217" s="51" t="e">
        <f t="shared" si="19"/>
        <v>#REF!</v>
      </c>
      <c r="C217" s="17" t="e">
        <f t="shared" si="21"/>
        <v>#REF!</v>
      </c>
      <c r="D217" s="34" t="e">
        <f>TBL_CalcDarwin[[#This Row],[Darwin PLOM
MW]]+TBL_CalcDarwin[[#This Row],[Darwin PLOME
MW]]</f>
        <v>#REF!</v>
      </c>
      <c r="E217" s="34" t="e">
        <f>TBL_CalcDarwin[[#This Row],[PLOM MW TOTAL BARRA A]]+TBL_CalcDarwin[[#This Row],[PLOM MW TOTAL BARRA B]]</f>
        <v>#REF!</v>
      </c>
      <c r="F217" s="34" t="e">
        <f>TBL_CalcDarwin[[#This Row],[PLOME MW TOTAL BARRA A]]+TBL_CalcDarwin[[#This Row],[PLOME MW TOTAL BARRA B]]</f>
        <v>#REF!</v>
      </c>
      <c r="G217" s="46" t="e">
        <f>#REF!</f>
        <v>#REF!</v>
      </c>
      <c r="H217" s="46" t="e">
        <f>#REF!</f>
        <v>#REF!</v>
      </c>
      <c r="I217" s="47" t="e">
        <f>#REF!</f>
        <v>#REF!</v>
      </c>
      <c r="J217" s="45" t="e">
        <f>CEILING(#REF!*TBL_CalcDarwin[[#This Row],[Darwin Gusts
m/s]],0.5)</f>
        <v>#REF!</v>
      </c>
      <c r="K217" s="45" t="e">
        <f>CEILING(#REF!*TBL_CalcDarwin[[#This Row],[Darwin Gusts
m/s]],0.5)</f>
        <v>#REF!</v>
      </c>
      <c r="L217" s="45" t="e">
        <f>CEILING(TBL_CalcDarwin[[#This Row],[Darwin Gusts
m/s]],0.5)</f>
        <v>#REF!</v>
      </c>
      <c r="M2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7" s="39" t="e">
        <f>INDEX(Curva_Temp[Temp],MATCH(TBL_CalcDarwin[[#This Row],[Darwin Temp.
°C]],Curva_Temp[Temp]))</f>
        <v>#REF!</v>
      </c>
      <c r="R217" s="39" t="e">
        <f>INDEX(Curva_Temp[Warranted Power Curve for 
1.194Kg/m3 air density '[kW']
SG 5.0-145 (AM+1, 5.2MW) AT 
90M],MATCH(TBL_CalcDarwin[[#This Row],[Darwin Temp.
°C]],Curva_Temp[Temp]))</f>
        <v>#REF!</v>
      </c>
      <c r="S217" s="39" t="e" cm="1">
        <f t="array" ref="S217">INDEX(Curva_Temp[Temp],MATCH(TBL_CalcDarwin[[#This Row],[Darwin Temp.
°C]],Curva_Temp[Temp])+1)</f>
        <v>#REF!</v>
      </c>
      <c r="T217" s="39" t="e" cm="1">
        <f t="array" ref="T217">INDEX(Curva_Temp[Warranted Power Curve for 
1.194Kg/m3 air density '[kW']
SG 5.0-145 (AM+1, 5.2MW) AT 
90M],MATCH(TBL_CalcDarwin[[#This Row],[Darwin Temp.
°C]],Curva_Temp[Temp])+1)</f>
        <v>#REF!</v>
      </c>
      <c r="U2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7" s="39" t="e">
        <f>INDEX(Curva_Temp[Temp],MATCH(TBL_CalcDarwin[[#This Row],[Darwin Temp.
°C]],Curva_Temp[Temp]))</f>
        <v>#REF!</v>
      </c>
      <c r="Z217" s="39" t="e">
        <f>INDEX(Curva_Temp[Warranted Power Curve for 
1.194Kg/m3 air density '[kW']
SG 5.0-145 (AM 0, 5.0MW) AT 
90M],MATCH(TBL_CalcDarwin[[#This Row],[Darwin Temp.
°C]],Curva_Temp[Temp]))</f>
        <v>#REF!</v>
      </c>
      <c r="AA217" s="39" t="e" cm="1">
        <f t="array" ref="AA217">INDEX(Curva_Temp[Temp],MATCH(TBL_CalcDarwin[[#This Row],[Darwin Temp.
°C]],Curva_Temp[Temp])+1)</f>
        <v>#REF!</v>
      </c>
      <c r="AB217" s="39" t="e" cm="1">
        <f t="array" ref="AB217">INDEX(Curva_Temp[Warranted Power Curve for 
1.194Kg/m3 air density '[kW']
SG 5.0-145 (AM 0, 5.0MW) AT 
90M],MATCH(TBL_CalcDarwin[[#This Row],[Darwin Temp.
°C]],Curva_Temp[Temp])+1)</f>
        <v>#REF!</v>
      </c>
      <c r="AC217" s="43" t="e">
        <f>HLOOKUP(TBL_CalcDarwin[[#This Row],[Fecha]],#REF!,2,FALSE)</f>
        <v>#REF!</v>
      </c>
      <c r="AD217" s="43" t="e">
        <f>HLOOKUP(TBL_CalcDarwin[[#This Row],[Fecha]],#REF!,3,FALSE)</f>
        <v>#REF!</v>
      </c>
      <c r="AE217" s="43" t="e">
        <f>HLOOKUP(TBL_CalcDarwin[[#This Row],[Fecha]],#REF!,4,FALSE)</f>
        <v>#REF!</v>
      </c>
      <c r="AF217" s="43" t="e">
        <f>HLOOKUP(TBL_CalcDarwin[[#This Row],[Fecha]],#REF!,5,FALSE)</f>
        <v>#REF!</v>
      </c>
      <c r="AG217" s="43" t="e">
        <f>HLOOKUP(TBL_CalcDarwin[[#This Row],[Fecha]],#REF!,6,FALSE)</f>
        <v>#REF!</v>
      </c>
      <c r="AH217" s="43" t="e">
        <f>HLOOKUP(TBL_CalcDarwin[[#This Row],[Fecha]],#REF!,7,FALSE)</f>
        <v>#REF!</v>
      </c>
      <c r="AI217" s="44" t="e">
        <f>HLOOKUP(TBL_CalcDarwin[[#This Row],[Fecha]],#REF!,8,FALSE)</f>
        <v>#REF!</v>
      </c>
      <c r="AJ217" s="44" t="e">
        <f>HLOOKUP(TBL_CalcDarwin[[#This Row],[Fecha]],#REF!,9,FALSE)</f>
        <v>#REF!</v>
      </c>
      <c r="AK217" s="44" t="e">
        <f>HLOOKUP(TBL_CalcDarwin[[#This Row],[Fecha]],#REF!,10,FALSE)</f>
        <v>#REF!</v>
      </c>
      <c r="AL217" s="44" t="e">
        <f>HLOOKUP(TBL_CalcDarwin[[#This Row],[Fecha]],#REF!,11,FALSE)</f>
        <v>#REF!</v>
      </c>
      <c r="AM217" s="44" t="e">
        <f>HLOOKUP(TBL_CalcDarwin[[#This Row],[Fecha]],#REF!,12,FALSE)</f>
        <v>#REF!</v>
      </c>
      <c r="AN217" s="44" t="e">
        <f>HLOOKUP(TBL_CalcDarwin[[#This Row],[Fecha]],#REF!,13,FALSE)</f>
        <v>#REF!</v>
      </c>
      <c r="AO217" s="35" t="e">
        <f>TBL_CalcDarwin[[#This Row],[Lomitas - Barra A - 5.2 - Cerro]]+TBL_CalcDarwin[[#This Row],[Lomitas - Barra A - 5.2 - Medio]]+TBL_CalcDarwin[[#This Row],[Lomitas - Barra A - 5.2 - Mar]]</f>
        <v>#REF!</v>
      </c>
      <c r="AP2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7" s="35" t="e">
        <f>TBL_CalcDarwin[[#This Row],[Expansión - Barra A - 5.2 - Cerro]]+TBL_CalcDarwin[[#This Row],[Expansión - Barra A - 5.2 - Medio]]+TBL_CalcDarwin[[#This Row],[Expansión - Barra A - 5.2 - Mar]]</f>
        <v>#REF!</v>
      </c>
      <c r="AT217" s="35" t="e">
        <f>TBL_CalcDarwin[[#This Row],[Expansión - Barra B - 5.2 - Cerro]]</f>
        <v>#REF!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7" s="29" t="e">
        <f>TBL_CalcDarwin[[#This Row],[Expansión - Barra B - 5.2 - Cerro]]*TBL_CalcDarwin[[#This Row],[AEG 5.2 MW Cerro]]</f>
        <v>#REF!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3">
      <c r="B218" s="51" t="e">
        <f t="shared" si="19"/>
        <v>#REF!</v>
      </c>
      <c r="C218" s="17" t="e">
        <f t="shared" si="21"/>
        <v>#REF!</v>
      </c>
      <c r="D218" s="34" t="e">
        <f>TBL_CalcDarwin[[#This Row],[Darwin PLOM
MW]]+TBL_CalcDarwin[[#This Row],[Darwin PLOME
MW]]</f>
        <v>#REF!</v>
      </c>
      <c r="E218" s="34" t="e">
        <f>TBL_CalcDarwin[[#This Row],[PLOM MW TOTAL BARRA A]]+TBL_CalcDarwin[[#This Row],[PLOM MW TOTAL BARRA B]]</f>
        <v>#REF!</v>
      </c>
      <c r="F218" s="34" t="e">
        <f>TBL_CalcDarwin[[#This Row],[PLOME MW TOTAL BARRA A]]+TBL_CalcDarwin[[#This Row],[PLOME MW TOTAL BARRA B]]</f>
        <v>#REF!</v>
      </c>
      <c r="G218" s="46" t="e">
        <f>#REF!</f>
        <v>#REF!</v>
      </c>
      <c r="H218" s="46" t="e">
        <f>#REF!</f>
        <v>#REF!</v>
      </c>
      <c r="I218" s="47" t="e">
        <f>#REF!</f>
        <v>#REF!</v>
      </c>
      <c r="J218" s="45" t="e">
        <f>CEILING(#REF!*TBL_CalcDarwin[[#This Row],[Darwin Gusts
m/s]],0.5)</f>
        <v>#REF!</v>
      </c>
      <c r="K218" s="45" t="e">
        <f>CEILING(#REF!*TBL_CalcDarwin[[#This Row],[Darwin Gusts
m/s]],0.5)</f>
        <v>#REF!</v>
      </c>
      <c r="L218" s="45" t="e">
        <f>CEILING(TBL_CalcDarwin[[#This Row],[Darwin Gusts
m/s]],0.5)</f>
        <v>#REF!</v>
      </c>
      <c r="M2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8" s="39" t="e">
        <f>INDEX(Curva_Temp[Temp],MATCH(TBL_CalcDarwin[[#This Row],[Darwin Temp.
°C]],Curva_Temp[Temp]))</f>
        <v>#REF!</v>
      </c>
      <c r="R218" s="39" t="e">
        <f>INDEX(Curva_Temp[Warranted Power Curve for 
1.194Kg/m3 air density '[kW']
SG 5.0-145 (AM+1, 5.2MW) AT 
90M],MATCH(TBL_CalcDarwin[[#This Row],[Darwin Temp.
°C]],Curva_Temp[Temp]))</f>
        <v>#REF!</v>
      </c>
      <c r="S218" s="39" t="e" cm="1">
        <f t="array" ref="S218">INDEX(Curva_Temp[Temp],MATCH(TBL_CalcDarwin[[#This Row],[Darwin Temp.
°C]],Curva_Temp[Temp])+1)</f>
        <v>#REF!</v>
      </c>
      <c r="T218" s="39" t="e" cm="1">
        <f t="array" ref="T218">INDEX(Curva_Temp[Warranted Power Curve for 
1.194Kg/m3 air density '[kW']
SG 5.0-145 (AM+1, 5.2MW) AT 
90M],MATCH(TBL_CalcDarwin[[#This Row],[Darwin Temp.
°C]],Curva_Temp[Temp])+1)</f>
        <v>#REF!</v>
      </c>
      <c r="U2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8" s="39" t="e">
        <f>INDEX(Curva_Temp[Temp],MATCH(TBL_CalcDarwin[[#This Row],[Darwin Temp.
°C]],Curva_Temp[Temp]))</f>
        <v>#REF!</v>
      </c>
      <c r="Z218" s="39" t="e">
        <f>INDEX(Curva_Temp[Warranted Power Curve for 
1.194Kg/m3 air density '[kW']
SG 5.0-145 (AM 0, 5.0MW) AT 
90M],MATCH(TBL_CalcDarwin[[#This Row],[Darwin Temp.
°C]],Curva_Temp[Temp]))</f>
        <v>#REF!</v>
      </c>
      <c r="AA218" s="39" t="e" cm="1">
        <f t="array" ref="AA218">INDEX(Curva_Temp[Temp],MATCH(TBL_CalcDarwin[[#This Row],[Darwin Temp.
°C]],Curva_Temp[Temp])+1)</f>
        <v>#REF!</v>
      </c>
      <c r="AB218" s="39" t="e" cm="1">
        <f t="array" ref="AB218">INDEX(Curva_Temp[Warranted Power Curve for 
1.194Kg/m3 air density '[kW']
SG 5.0-145 (AM 0, 5.0MW) AT 
90M],MATCH(TBL_CalcDarwin[[#This Row],[Darwin Temp.
°C]],Curva_Temp[Temp])+1)</f>
        <v>#REF!</v>
      </c>
      <c r="AC218" s="43" t="e">
        <f>HLOOKUP(TBL_CalcDarwin[[#This Row],[Fecha]],#REF!,2,FALSE)</f>
        <v>#REF!</v>
      </c>
      <c r="AD218" s="43" t="e">
        <f>HLOOKUP(TBL_CalcDarwin[[#This Row],[Fecha]],#REF!,3,FALSE)</f>
        <v>#REF!</v>
      </c>
      <c r="AE218" s="43" t="e">
        <f>HLOOKUP(TBL_CalcDarwin[[#This Row],[Fecha]],#REF!,4,FALSE)</f>
        <v>#REF!</v>
      </c>
      <c r="AF218" s="43" t="e">
        <f>HLOOKUP(TBL_CalcDarwin[[#This Row],[Fecha]],#REF!,5,FALSE)</f>
        <v>#REF!</v>
      </c>
      <c r="AG218" s="43" t="e">
        <f>HLOOKUP(TBL_CalcDarwin[[#This Row],[Fecha]],#REF!,6,FALSE)</f>
        <v>#REF!</v>
      </c>
      <c r="AH218" s="43" t="e">
        <f>HLOOKUP(TBL_CalcDarwin[[#This Row],[Fecha]],#REF!,7,FALSE)</f>
        <v>#REF!</v>
      </c>
      <c r="AI218" s="44" t="e">
        <f>HLOOKUP(TBL_CalcDarwin[[#This Row],[Fecha]],#REF!,8,FALSE)</f>
        <v>#REF!</v>
      </c>
      <c r="AJ218" s="44" t="e">
        <f>HLOOKUP(TBL_CalcDarwin[[#This Row],[Fecha]],#REF!,9,FALSE)</f>
        <v>#REF!</v>
      </c>
      <c r="AK218" s="44" t="e">
        <f>HLOOKUP(TBL_CalcDarwin[[#This Row],[Fecha]],#REF!,10,FALSE)</f>
        <v>#REF!</v>
      </c>
      <c r="AL218" s="44" t="e">
        <f>HLOOKUP(TBL_CalcDarwin[[#This Row],[Fecha]],#REF!,11,FALSE)</f>
        <v>#REF!</v>
      </c>
      <c r="AM218" s="44" t="e">
        <f>HLOOKUP(TBL_CalcDarwin[[#This Row],[Fecha]],#REF!,12,FALSE)</f>
        <v>#REF!</v>
      </c>
      <c r="AN218" s="44" t="e">
        <f>HLOOKUP(TBL_CalcDarwin[[#This Row],[Fecha]],#REF!,13,FALSE)</f>
        <v>#REF!</v>
      </c>
      <c r="AO218" s="35" t="e">
        <f>TBL_CalcDarwin[[#This Row],[Lomitas - Barra A - 5.2 - Cerro]]+TBL_CalcDarwin[[#This Row],[Lomitas - Barra A - 5.2 - Medio]]+TBL_CalcDarwin[[#This Row],[Lomitas - Barra A - 5.2 - Mar]]</f>
        <v>#REF!</v>
      </c>
      <c r="AP2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8" s="35" t="e">
        <f>TBL_CalcDarwin[[#This Row],[Expansión - Barra A - 5.2 - Cerro]]+TBL_CalcDarwin[[#This Row],[Expansión - Barra A - 5.2 - Medio]]+TBL_CalcDarwin[[#This Row],[Expansión - Barra A - 5.2 - Mar]]</f>
        <v>#REF!</v>
      </c>
      <c r="AT218" s="35" t="e">
        <f>TBL_CalcDarwin[[#This Row],[Expansión - Barra B - 5.2 - Cerro]]</f>
        <v>#REF!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8" s="29" t="e">
        <f>TBL_CalcDarwin[[#This Row],[Expansión - Barra B - 5.2 - Cerro]]*TBL_CalcDarwin[[#This Row],[AEG 5.2 MW Cerro]]</f>
        <v>#REF!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3">
      <c r="B219" s="51" t="e">
        <f t="shared" si="19"/>
        <v>#REF!</v>
      </c>
      <c r="C219" s="17" t="e">
        <f t="shared" si="21"/>
        <v>#REF!</v>
      </c>
      <c r="D219" s="34" t="e">
        <f>TBL_CalcDarwin[[#This Row],[Darwin PLOM
MW]]+TBL_CalcDarwin[[#This Row],[Darwin PLOME
MW]]</f>
        <v>#REF!</v>
      </c>
      <c r="E219" s="34" t="e">
        <f>TBL_CalcDarwin[[#This Row],[PLOM MW TOTAL BARRA A]]+TBL_CalcDarwin[[#This Row],[PLOM MW TOTAL BARRA B]]</f>
        <v>#REF!</v>
      </c>
      <c r="F219" s="34" t="e">
        <f>TBL_CalcDarwin[[#This Row],[PLOME MW TOTAL BARRA A]]+TBL_CalcDarwin[[#This Row],[PLOME MW TOTAL BARRA B]]</f>
        <v>#REF!</v>
      </c>
      <c r="G219" s="46" t="e">
        <f>#REF!</f>
        <v>#REF!</v>
      </c>
      <c r="H219" s="46" t="e">
        <f>#REF!</f>
        <v>#REF!</v>
      </c>
      <c r="I219" s="47" t="e">
        <f>#REF!</f>
        <v>#REF!</v>
      </c>
      <c r="J219" s="45" t="e">
        <f>CEILING(#REF!*TBL_CalcDarwin[[#This Row],[Darwin Gusts
m/s]],0.5)</f>
        <v>#REF!</v>
      </c>
      <c r="K219" s="45" t="e">
        <f>CEILING(#REF!*TBL_CalcDarwin[[#This Row],[Darwin Gusts
m/s]],0.5)</f>
        <v>#REF!</v>
      </c>
      <c r="L219" s="45" t="e">
        <f>CEILING(TBL_CalcDarwin[[#This Row],[Darwin Gusts
m/s]],0.5)</f>
        <v>#REF!</v>
      </c>
      <c r="M2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9" s="39" t="e">
        <f>INDEX(Curva_Temp[Temp],MATCH(TBL_CalcDarwin[[#This Row],[Darwin Temp.
°C]],Curva_Temp[Temp]))</f>
        <v>#REF!</v>
      </c>
      <c r="R219" s="39" t="e">
        <f>INDEX(Curva_Temp[Warranted Power Curve for 
1.194Kg/m3 air density '[kW']
SG 5.0-145 (AM+1, 5.2MW) AT 
90M],MATCH(TBL_CalcDarwin[[#This Row],[Darwin Temp.
°C]],Curva_Temp[Temp]))</f>
        <v>#REF!</v>
      </c>
      <c r="S219" s="39" t="e" cm="1">
        <f t="array" ref="S219">INDEX(Curva_Temp[Temp],MATCH(TBL_CalcDarwin[[#This Row],[Darwin Temp.
°C]],Curva_Temp[Temp])+1)</f>
        <v>#REF!</v>
      </c>
      <c r="T219" s="39" t="e" cm="1">
        <f t="array" ref="T219">INDEX(Curva_Temp[Warranted Power Curve for 
1.194Kg/m3 air density '[kW']
SG 5.0-145 (AM+1, 5.2MW) AT 
90M],MATCH(TBL_CalcDarwin[[#This Row],[Darwin Temp.
°C]],Curva_Temp[Temp])+1)</f>
        <v>#REF!</v>
      </c>
      <c r="U2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9" s="39" t="e">
        <f>INDEX(Curva_Temp[Temp],MATCH(TBL_CalcDarwin[[#This Row],[Darwin Temp.
°C]],Curva_Temp[Temp]))</f>
        <v>#REF!</v>
      </c>
      <c r="Z219" s="39" t="e">
        <f>INDEX(Curva_Temp[Warranted Power Curve for 
1.194Kg/m3 air density '[kW']
SG 5.0-145 (AM 0, 5.0MW) AT 
90M],MATCH(TBL_CalcDarwin[[#This Row],[Darwin Temp.
°C]],Curva_Temp[Temp]))</f>
        <v>#REF!</v>
      </c>
      <c r="AA219" s="39" t="e" cm="1">
        <f t="array" ref="AA219">INDEX(Curva_Temp[Temp],MATCH(TBL_CalcDarwin[[#This Row],[Darwin Temp.
°C]],Curva_Temp[Temp])+1)</f>
        <v>#REF!</v>
      </c>
      <c r="AB219" s="39" t="e" cm="1">
        <f t="array" ref="AB219">INDEX(Curva_Temp[Warranted Power Curve for 
1.194Kg/m3 air density '[kW']
SG 5.0-145 (AM 0, 5.0MW) AT 
90M],MATCH(TBL_CalcDarwin[[#This Row],[Darwin Temp.
°C]],Curva_Temp[Temp])+1)</f>
        <v>#REF!</v>
      </c>
      <c r="AC219" s="43" t="e">
        <f>HLOOKUP(TBL_CalcDarwin[[#This Row],[Fecha]],#REF!,2,FALSE)</f>
        <v>#REF!</v>
      </c>
      <c r="AD219" s="43" t="e">
        <f>HLOOKUP(TBL_CalcDarwin[[#This Row],[Fecha]],#REF!,3,FALSE)</f>
        <v>#REF!</v>
      </c>
      <c r="AE219" s="43" t="e">
        <f>HLOOKUP(TBL_CalcDarwin[[#This Row],[Fecha]],#REF!,4,FALSE)</f>
        <v>#REF!</v>
      </c>
      <c r="AF219" s="43" t="e">
        <f>HLOOKUP(TBL_CalcDarwin[[#This Row],[Fecha]],#REF!,5,FALSE)</f>
        <v>#REF!</v>
      </c>
      <c r="AG219" s="43" t="e">
        <f>HLOOKUP(TBL_CalcDarwin[[#This Row],[Fecha]],#REF!,6,FALSE)</f>
        <v>#REF!</v>
      </c>
      <c r="AH219" s="43" t="e">
        <f>HLOOKUP(TBL_CalcDarwin[[#This Row],[Fecha]],#REF!,7,FALSE)</f>
        <v>#REF!</v>
      </c>
      <c r="AI219" s="44" t="e">
        <f>HLOOKUP(TBL_CalcDarwin[[#This Row],[Fecha]],#REF!,8,FALSE)</f>
        <v>#REF!</v>
      </c>
      <c r="AJ219" s="44" t="e">
        <f>HLOOKUP(TBL_CalcDarwin[[#This Row],[Fecha]],#REF!,9,FALSE)</f>
        <v>#REF!</v>
      </c>
      <c r="AK219" s="44" t="e">
        <f>HLOOKUP(TBL_CalcDarwin[[#This Row],[Fecha]],#REF!,10,FALSE)</f>
        <v>#REF!</v>
      </c>
      <c r="AL219" s="44" t="e">
        <f>HLOOKUP(TBL_CalcDarwin[[#This Row],[Fecha]],#REF!,11,FALSE)</f>
        <v>#REF!</v>
      </c>
      <c r="AM219" s="44" t="e">
        <f>HLOOKUP(TBL_CalcDarwin[[#This Row],[Fecha]],#REF!,12,FALSE)</f>
        <v>#REF!</v>
      </c>
      <c r="AN219" s="44" t="e">
        <f>HLOOKUP(TBL_CalcDarwin[[#This Row],[Fecha]],#REF!,13,FALSE)</f>
        <v>#REF!</v>
      </c>
      <c r="AO219" s="35" t="e">
        <f>TBL_CalcDarwin[[#This Row],[Lomitas - Barra A - 5.2 - Cerro]]+TBL_CalcDarwin[[#This Row],[Lomitas - Barra A - 5.2 - Medio]]+TBL_CalcDarwin[[#This Row],[Lomitas - Barra A - 5.2 - Mar]]</f>
        <v>#REF!</v>
      </c>
      <c r="AP2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9" s="35" t="e">
        <f>TBL_CalcDarwin[[#This Row],[Expansión - Barra A - 5.2 - Cerro]]+TBL_CalcDarwin[[#This Row],[Expansión - Barra A - 5.2 - Medio]]+TBL_CalcDarwin[[#This Row],[Expansión - Barra A - 5.2 - Mar]]</f>
        <v>#REF!</v>
      </c>
      <c r="AT219" s="35" t="e">
        <f>TBL_CalcDarwin[[#This Row],[Expansión - Barra B - 5.2 - Cerro]]</f>
        <v>#REF!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9" s="29" t="e">
        <f>TBL_CalcDarwin[[#This Row],[Expansión - Barra B - 5.2 - Cerro]]*TBL_CalcDarwin[[#This Row],[AEG 5.2 MW Cerro]]</f>
        <v>#REF!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3">
      <c r="B220" s="51" t="e">
        <f t="shared" si="19"/>
        <v>#REF!</v>
      </c>
      <c r="C220" s="17" t="e">
        <f t="shared" si="21"/>
        <v>#REF!</v>
      </c>
      <c r="D220" s="34" t="e">
        <f>TBL_CalcDarwin[[#This Row],[Darwin PLOM
MW]]+TBL_CalcDarwin[[#This Row],[Darwin PLOME
MW]]</f>
        <v>#REF!</v>
      </c>
      <c r="E220" s="34" t="e">
        <f>TBL_CalcDarwin[[#This Row],[PLOM MW TOTAL BARRA A]]+TBL_CalcDarwin[[#This Row],[PLOM MW TOTAL BARRA B]]</f>
        <v>#REF!</v>
      </c>
      <c r="F220" s="34" t="e">
        <f>TBL_CalcDarwin[[#This Row],[PLOME MW TOTAL BARRA A]]+TBL_CalcDarwin[[#This Row],[PLOME MW TOTAL BARRA B]]</f>
        <v>#REF!</v>
      </c>
      <c r="G220" s="46" t="e">
        <f>#REF!</f>
        <v>#REF!</v>
      </c>
      <c r="H220" s="46" t="e">
        <f>#REF!</f>
        <v>#REF!</v>
      </c>
      <c r="I220" s="47" t="e">
        <f>#REF!</f>
        <v>#REF!</v>
      </c>
      <c r="J220" s="45" t="e">
        <f>CEILING(#REF!*TBL_CalcDarwin[[#This Row],[Darwin Gusts
m/s]],0.5)</f>
        <v>#REF!</v>
      </c>
      <c r="K220" s="45" t="e">
        <f>CEILING(#REF!*TBL_CalcDarwin[[#This Row],[Darwin Gusts
m/s]],0.5)</f>
        <v>#REF!</v>
      </c>
      <c r="L220" s="45" t="e">
        <f>CEILING(TBL_CalcDarwin[[#This Row],[Darwin Gusts
m/s]],0.5)</f>
        <v>#REF!</v>
      </c>
      <c r="M2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0" s="39" t="e">
        <f>INDEX(Curva_Temp[Temp],MATCH(TBL_CalcDarwin[[#This Row],[Darwin Temp.
°C]],Curva_Temp[Temp]))</f>
        <v>#REF!</v>
      </c>
      <c r="R220" s="39" t="e">
        <f>INDEX(Curva_Temp[Warranted Power Curve for 
1.194Kg/m3 air density '[kW']
SG 5.0-145 (AM+1, 5.2MW) AT 
90M],MATCH(TBL_CalcDarwin[[#This Row],[Darwin Temp.
°C]],Curva_Temp[Temp]))</f>
        <v>#REF!</v>
      </c>
      <c r="S220" s="39" t="e" cm="1">
        <f t="array" ref="S220">INDEX(Curva_Temp[Temp],MATCH(TBL_CalcDarwin[[#This Row],[Darwin Temp.
°C]],Curva_Temp[Temp])+1)</f>
        <v>#REF!</v>
      </c>
      <c r="T220" s="39" t="e" cm="1">
        <f t="array" ref="T220">INDEX(Curva_Temp[Warranted Power Curve for 
1.194Kg/m3 air density '[kW']
SG 5.0-145 (AM+1, 5.2MW) AT 
90M],MATCH(TBL_CalcDarwin[[#This Row],[Darwin Temp.
°C]],Curva_Temp[Temp])+1)</f>
        <v>#REF!</v>
      </c>
      <c r="U2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0" s="39" t="e">
        <f>INDEX(Curva_Temp[Temp],MATCH(TBL_CalcDarwin[[#This Row],[Darwin Temp.
°C]],Curva_Temp[Temp]))</f>
        <v>#REF!</v>
      </c>
      <c r="Z220" s="39" t="e">
        <f>INDEX(Curva_Temp[Warranted Power Curve for 
1.194Kg/m3 air density '[kW']
SG 5.0-145 (AM 0, 5.0MW) AT 
90M],MATCH(TBL_CalcDarwin[[#This Row],[Darwin Temp.
°C]],Curva_Temp[Temp]))</f>
        <v>#REF!</v>
      </c>
      <c r="AA220" s="39" t="e" cm="1">
        <f t="array" ref="AA220">INDEX(Curva_Temp[Temp],MATCH(TBL_CalcDarwin[[#This Row],[Darwin Temp.
°C]],Curva_Temp[Temp])+1)</f>
        <v>#REF!</v>
      </c>
      <c r="AB220" s="39" t="e" cm="1">
        <f t="array" ref="AB220">INDEX(Curva_Temp[Warranted Power Curve for 
1.194Kg/m3 air density '[kW']
SG 5.0-145 (AM 0, 5.0MW) AT 
90M],MATCH(TBL_CalcDarwin[[#This Row],[Darwin Temp.
°C]],Curva_Temp[Temp])+1)</f>
        <v>#REF!</v>
      </c>
      <c r="AC220" s="43" t="e">
        <f>HLOOKUP(TBL_CalcDarwin[[#This Row],[Fecha]],#REF!,2,FALSE)</f>
        <v>#REF!</v>
      </c>
      <c r="AD220" s="43" t="e">
        <f>HLOOKUP(TBL_CalcDarwin[[#This Row],[Fecha]],#REF!,3,FALSE)</f>
        <v>#REF!</v>
      </c>
      <c r="AE220" s="43" t="e">
        <f>HLOOKUP(TBL_CalcDarwin[[#This Row],[Fecha]],#REF!,4,FALSE)</f>
        <v>#REF!</v>
      </c>
      <c r="AF220" s="43" t="e">
        <f>HLOOKUP(TBL_CalcDarwin[[#This Row],[Fecha]],#REF!,5,FALSE)</f>
        <v>#REF!</v>
      </c>
      <c r="AG220" s="43" t="e">
        <f>HLOOKUP(TBL_CalcDarwin[[#This Row],[Fecha]],#REF!,6,FALSE)</f>
        <v>#REF!</v>
      </c>
      <c r="AH220" s="43" t="e">
        <f>HLOOKUP(TBL_CalcDarwin[[#This Row],[Fecha]],#REF!,7,FALSE)</f>
        <v>#REF!</v>
      </c>
      <c r="AI220" s="44" t="e">
        <f>HLOOKUP(TBL_CalcDarwin[[#This Row],[Fecha]],#REF!,8,FALSE)</f>
        <v>#REF!</v>
      </c>
      <c r="AJ220" s="44" t="e">
        <f>HLOOKUP(TBL_CalcDarwin[[#This Row],[Fecha]],#REF!,9,FALSE)</f>
        <v>#REF!</v>
      </c>
      <c r="AK220" s="44" t="e">
        <f>HLOOKUP(TBL_CalcDarwin[[#This Row],[Fecha]],#REF!,10,FALSE)</f>
        <v>#REF!</v>
      </c>
      <c r="AL220" s="44" t="e">
        <f>HLOOKUP(TBL_CalcDarwin[[#This Row],[Fecha]],#REF!,11,FALSE)</f>
        <v>#REF!</v>
      </c>
      <c r="AM220" s="44" t="e">
        <f>HLOOKUP(TBL_CalcDarwin[[#This Row],[Fecha]],#REF!,12,FALSE)</f>
        <v>#REF!</v>
      </c>
      <c r="AN220" s="44" t="e">
        <f>HLOOKUP(TBL_CalcDarwin[[#This Row],[Fecha]],#REF!,13,FALSE)</f>
        <v>#REF!</v>
      </c>
      <c r="AO220" s="35" t="e">
        <f>TBL_CalcDarwin[[#This Row],[Lomitas - Barra A - 5.2 - Cerro]]+TBL_CalcDarwin[[#This Row],[Lomitas - Barra A - 5.2 - Medio]]+TBL_CalcDarwin[[#This Row],[Lomitas - Barra A - 5.2 - Mar]]</f>
        <v>#REF!</v>
      </c>
      <c r="AP2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0" s="35" t="e">
        <f>TBL_CalcDarwin[[#This Row],[Expansión - Barra A - 5.2 - Cerro]]+TBL_CalcDarwin[[#This Row],[Expansión - Barra A - 5.2 - Medio]]+TBL_CalcDarwin[[#This Row],[Expansión - Barra A - 5.2 - Mar]]</f>
        <v>#REF!</v>
      </c>
      <c r="AT220" s="35" t="e">
        <f>TBL_CalcDarwin[[#This Row],[Expansión - Barra B - 5.2 - Cerro]]</f>
        <v>#REF!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0" s="29" t="e">
        <f>TBL_CalcDarwin[[#This Row],[Expansión - Barra B - 5.2 - Cerro]]*TBL_CalcDarwin[[#This Row],[AEG 5.2 MW Cerro]]</f>
        <v>#REF!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3">
      <c r="B221" s="51" t="e">
        <f t="shared" si="19"/>
        <v>#REF!</v>
      </c>
      <c r="C221" s="17" t="e">
        <f>C220+TIME(1,0,0)</f>
        <v>#REF!</v>
      </c>
      <c r="D221" s="34" t="e">
        <f>TBL_CalcDarwin[[#This Row],[Darwin PLOM
MW]]+TBL_CalcDarwin[[#This Row],[Darwin PLOME
MW]]</f>
        <v>#REF!</v>
      </c>
      <c r="E221" s="34" t="e">
        <f>TBL_CalcDarwin[[#This Row],[PLOM MW TOTAL BARRA A]]+TBL_CalcDarwin[[#This Row],[PLOM MW TOTAL BARRA B]]</f>
        <v>#REF!</v>
      </c>
      <c r="F221" s="34" t="e">
        <f>TBL_CalcDarwin[[#This Row],[PLOME MW TOTAL BARRA A]]+TBL_CalcDarwin[[#This Row],[PLOME MW TOTAL BARRA B]]</f>
        <v>#REF!</v>
      </c>
      <c r="G221" s="46" t="e">
        <f>#REF!</f>
        <v>#REF!</v>
      </c>
      <c r="H221" s="46" t="e">
        <f>#REF!</f>
        <v>#REF!</v>
      </c>
      <c r="I221" s="47" t="e">
        <f>#REF!</f>
        <v>#REF!</v>
      </c>
      <c r="J221" s="45" t="e">
        <f>CEILING(#REF!*TBL_CalcDarwin[[#This Row],[Darwin Gusts
m/s]],0.5)</f>
        <v>#REF!</v>
      </c>
      <c r="K221" s="45" t="e">
        <f>CEILING(#REF!*TBL_CalcDarwin[[#This Row],[Darwin Gusts
m/s]],0.5)</f>
        <v>#REF!</v>
      </c>
      <c r="L221" s="45" t="e">
        <f>CEILING(TBL_CalcDarwin[[#This Row],[Darwin Gusts
m/s]],0.5)</f>
        <v>#REF!</v>
      </c>
      <c r="M2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1" s="39" t="e">
        <f>INDEX(Curva_Temp[Temp],MATCH(TBL_CalcDarwin[[#This Row],[Darwin Temp.
°C]],Curva_Temp[Temp]))</f>
        <v>#REF!</v>
      </c>
      <c r="R221" s="39" t="e">
        <f>INDEX(Curva_Temp[Warranted Power Curve for 
1.194Kg/m3 air density '[kW']
SG 5.0-145 (AM+1, 5.2MW) AT 
90M],MATCH(TBL_CalcDarwin[[#This Row],[Darwin Temp.
°C]],Curva_Temp[Temp]))</f>
        <v>#REF!</v>
      </c>
      <c r="S221" s="39" t="e" cm="1">
        <f t="array" ref="S221">INDEX(Curva_Temp[Temp],MATCH(TBL_CalcDarwin[[#This Row],[Darwin Temp.
°C]],Curva_Temp[Temp])+1)</f>
        <v>#REF!</v>
      </c>
      <c r="T221" s="39" t="e" cm="1">
        <f t="array" ref="T221">INDEX(Curva_Temp[Warranted Power Curve for 
1.194Kg/m3 air density '[kW']
SG 5.0-145 (AM+1, 5.2MW) AT 
90M],MATCH(TBL_CalcDarwin[[#This Row],[Darwin Temp.
°C]],Curva_Temp[Temp])+1)</f>
        <v>#REF!</v>
      </c>
      <c r="U2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1" s="39" t="e">
        <f>INDEX(Curva_Temp[Temp],MATCH(TBL_CalcDarwin[[#This Row],[Darwin Temp.
°C]],Curva_Temp[Temp]))</f>
        <v>#REF!</v>
      </c>
      <c r="Z221" s="39" t="e">
        <f>INDEX(Curva_Temp[Warranted Power Curve for 
1.194Kg/m3 air density '[kW']
SG 5.0-145 (AM 0, 5.0MW) AT 
90M],MATCH(TBL_CalcDarwin[[#This Row],[Darwin Temp.
°C]],Curva_Temp[Temp]))</f>
        <v>#REF!</v>
      </c>
      <c r="AA221" s="39" t="e" cm="1">
        <f t="array" ref="AA221">INDEX(Curva_Temp[Temp],MATCH(TBL_CalcDarwin[[#This Row],[Darwin Temp.
°C]],Curva_Temp[Temp])+1)</f>
        <v>#REF!</v>
      </c>
      <c r="AB221" s="39" t="e" cm="1">
        <f t="array" ref="AB221">INDEX(Curva_Temp[Warranted Power Curve for 
1.194Kg/m3 air density '[kW']
SG 5.0-145 (AM 0, 5.0MW) AT 
90M],MATCH(TBL_CalcDarwin[[#This Row],[Darwin Temp.
°C]],Curva_Temp[Temp])+1)</f>
        <v>#REF!</v>
      </c>
      <c r="AC221" s="43" t="e">
        <f>HLOOKUP(TBL_CalcDarwin[[#This Row],[Fecha]],#REF!,2,FALSE)</f>
        <v>#REF!</v>
      </c>
      <c r="AD221" s="43" t="e">
        <f>HLOOKUP(TBL_CalcDarwin[[#This Row],[Fecha]],#REF!,3,FALSE)</f>
        <v>#REF!</v>
      </c>
      <c r="AE221" s="43" t="e">
        <f>HLOOKUP(TBL_CalcDarwin[[#This Row],[Fecha]],#REF!,4,FALSE)</f>
        <v>#REF!</v>
      </c>
      <c r="AF221" s="43" t="e">
        <f>HLOOKUP(TBL_CalcDarwin[[#This Row],[Fecha]],#REF!,5,FALSE)</f>
        <v>#REF!</v>
      </c>
      <c r="AG221" s="43" t="e">
        <f>HLOOKUP(TBL_CalcDarwin[[#This Row],[Fecha]],#REF!,6,FALSE)</f>
        <v>#REF!</v>
      </c>
      <c r="AH221" s="43" t="e">
        <f>HLOOKUP(TBL_CalcDarwin[[#This Row],[Fecha]],#REF!,7,FALSE)</f>
        <v>#REF!</v>
      </c>
      <c r="AI221" s="44" t="e">
        <f>HLOOKUP(TBL_CalcDarwin[[#This Row],[Fecha]],#REF!,8,FALSE)</f>
        <v>#REF!</v>
      </c>
      <c r="AJ221" s="44" t="e">
        <f>HLOOKUP(TBL_CalcDarwin[[#This Row],[Fecha]],#REF!,9,FALSE)</f>
        <v>#REF!</v>
      </c>
      <c r="AK221" s="44" t="e">
        <f>HLOOKUP(TBL_CalcDarwin[[#This Row],[Fecha]],#REF!,10,FALSE)</f>
        <v>#REF!</v>
      </c>
      <c r="AL221" s="44" t="e">
        <f>HLOOKUP(TBL_CalcDarwin[[#This Row],[Fecha]],#REF!,11,FALSE)</f>
        <v>#REF!</v>
      </c>
      <c r="AM221" s="44" t="e">
        <f>HLOOKUP(TBL_CalcDarwin[[#This Row],[Fecha]],#REF!,12,FALSE)</f>
        <v>#REF!</v>
      </c>
      <c r="AN221" s="44" t="e">
        <f>HLOOKUP(TBL_CalcDarwin[[#This Row],[Fecha]],#REF!,13,FALSE)</f>
        <v>#REF!</v>
      </c>
      <c r="AO221" s="35" t="e">
        <f>TBL_CalcDarwin[[#This Row],[Lomitas - Barra A - 5.2 - Cerro]]+TBL_CalcDarwin[[#This Row],[Lomitas - Barra A - 5.2 - Medio]]+TBL_CalcDarwin[[#This Row],[Lomitas - Barra A - 5.2 - Mar]]</f>
        <v>#REF!</v>
      </c>
      <c r="AP2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1" s="35" t="e">
        <f>TBL_CalcDarwin[[#This Row],[Expansión - Barra A - 5.2 - Cerro]]+TBL_CalcDarwin[[#This Row],[Expansión - Barra A - 5.2 - Medio]]+TBL_CalcDarwin[[#This Row],[Expansión - Barra A - 5.2 - Mar]]</f>
        <v>#REF!</v>
      </c>
      <c r="AT221" s="35" t="e">
        <f>TBL_CalcDarwin[[#This Row],[Expansión - Barra B - 5.2 - Cerro]]</f>
        <v>#REF!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1" s="29" t="e">
        <f>TBL_CalcDarwin[[#This Row],[Expansión - Barra B - 5.2 - Cerro]]*TBL_CalcDarwin[[#This Row],[AEG 5.2 MW Cerro]]</f>
        <v>#REF!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3">
      <c r="B222" s="51" t="e">
        <f t="shared" si="19"/>
        <v>#REF!</v>
      </c>
      <c r="C222" s="17" t="e">
        <f t="shared" ref="C222:C229" si="22">C221+TIME(1,0,0)</f>
        <v>#REF!</v>
      </c>
      <c r="D222" s="34" t="e">
        <f>TBL_CalcDarwin[[#This Row],[Darwin PLOM
MW]]+TBL_CalcDarwin[[#This Row],[Darwin PLOME
MW]]</f>
        <v>#REF!</v>
      </c>
      <c r="E222" s="34" t="e">
        <f>TBL_CalcDarwin[[#This Row],[PLOM MW TOTAL BARRA A]]+TBL_CalcDarwin[[#This Row],[PLOM MW TOTAL BARRA B]]</f>
        <v>#REF!</v>
      </c>
      <c r="F222" s="34" t="e">
        <f>TBL_CalcDarwin[[#This Row],[PLOME MW TOTAL BARRA A]]+TBL_CalcDarwin[[#This Row],[PLOME MW TOTAL BARRA B]]</f>
        <v>#REF!</v>
      </c>
      <c r="G222" s="46" t="e">
        <f>#REF!</f>
        <v>#REF!</v>
      </c>
      <c r="H222" s="46" t="e">
        <f>#REF!</f>
        <v>#REF!</v>
      </c>
      <c r="I222" s="47" t="e">
        <f>#REF!</f>
        <v>#REF!</v>
      </c>
      <c r="J222" s="45" t="e">
        <f>CEILING(#REF!*TBL_CalcDarwin[[#This Row],[Darwin Gusts
m/s]],0.5)</f>
        <v>#REF!</v>
      </c>
      <c r="K222" s="45" t="e">
        <f>CEILING(#REF!*TBL_CalcDarwin[[#This Row],[Darwin Gusts
m/s]],0.5)</f>
        <v>#REF!</v>
      </c>
      <c r="L222" s="45" t="e">
        <f>CEILING(TBL_CalcDarwin[[#This Row],[Darwin Gusts
m/s]],0.5)</f>
        <v>#REF!</v>
      </c>
      <c r="M2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2" s="39" t="e">
        <f>INDEX(Curva_Temp[Temp],MATCH(TBL_CalcDarwin[[#This Row],[Darwin Temp.
°C]],Curva_Temp[Temp]))</f>
        <v>#REF!</v>
      </c>
      <c r="R222" s="39" t="e">
        <f>INDEX(Curva_Temp[Warranted Power Curve for 
1.194Kg/m3 air density '[kW']
SG 5.0-145 (AM+1, 5.2MW) AT 
90M],MATCH(TBL_CalcDarwin[[#This Row],[Darwin Temp.
°C]],Curva_Temp[Temp]))</f>
        <v>#REF!</v>
      </c>
      <c r="S222" s="39" t="e" cm="1">
        <f t="array" ref="S222">INDEX(Curva_Temp[Temp],MATCH(TBL_CalcDarwin[[#This Row],[Darwin Temp.
°C]],Curva_Temp[Temp])+1)</f>
        <v>#REF!</v>
      </c>
      <c r="T222" s="39" t="e" cm="1">
        <f t="array" ref="T222">INDEX(Curva_Temp[Warranted Power Curve for 
1.194Kg/m3 air density '[kW']
SG 5.0-145 (AM+1, 5.2MW) AT 
90M],MATCH(TBL_CalcDarwin[[#This Row],[Darwin Temp.
°C]],Curva_Temp[Temp])+1)</f>
        <v>#REF!</v>
      </c>
      <c r="U2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2" s="39" t="e">
        <f>INDEX(Curva_Temp[Temp],MATCH(TBL_CalcDarwin[[#This Row],[Darwin Temp.
°C]],Curva_Temp[Temp]))</f>
        <v>#REF!</v>
      </c>
      <c r="Z222" s="39" t="e">
        <f>INDEX(Curva_Temp[Warranted Power Curve for 
1.194Kg/m3 air density '[kW']
SG 5.0-145 (AM 0, 5.0MW) AT 
90M],MATCH(TBL_CalcDarwin[[#This Row],[Darwin Temp.
°C]],Curva_Temp[Temp]))</f>
        <v>#REF!</v>
      </c>
      <c r="AA222" s="39" t="e" cm="1">
        <f t="array" ref="AA222">INDEX(Curva_Temp[Temp],MATCH(TBL_CalcDarwin[[#This Row],[Darwin Temp.
°C]],Curva_Temp[Temp])+1)</f>
        <v>#REF!</v>
      </c>
      <c r="AB222" s="39" t="e" cm="1">
        <f t="array" ref="AB222">INDEX(Curva_Temp[Warranted Power Curve for 
1.194Kg/m3 air density '[kW']
SG 5.0-145 (AM 0, 5.0MW) AT 
90M],MATCH(TBL_CalcDarwin[[#This Row],[Darwin Temp.
°C]],Curva_Temp[Temp])+1)</f>
        <v>#REF!</v>
      </c>
      <c r="AC222" s="43" t="e">
        <f>HLOOKUP(TBL_CalcDarwin[[#This Row],[Fecha]],#REF!,2,FALSE)</f>
        <v>#REF!</v>
      </c>
      <c r="AD222" s="43" t="e">
        <f>HLOOKUP(TBL_CalcDarwin[[#This Row],[Fecha]],#REF!,3,FALSE)</f>
        <v>#REF!</v>
      </c>
      <c r="AE222" s="43" t="e">
        <f>HLOOKUP(TBL_CalcDarwin[[#This Row],[Fecha]],#REF!,4,FALSE)</f>
        <v>#REF!</v>
      </c>
      <c r="AF222" s="43" t="e">
        <f>HLOOKUP(TBL_CalcDarwin[[#This Row],[Fecha]],#REF!,5,FALSE)</f>
        <v>#REF!</v>
      </c>
      <c r="AG222" s="43" t="e">
        <f>HLOOKUP(TBL_CalcDarwin[[#This Row],[Fecha]],#REF!,6,FALSE)</f>
        <v>#REF!</v>
      </c>
      <c r="AH222" s="43" t="e">
        <f>HLOOKUP(TBL_CalcDarwin[[#This Row],[Fecha]],#REF!,7,FALSE)</f>
        <v>#REF!</v>
      </c>
      <c r="AI222" s="44" t="e">
        <f>HLOOKUP(TBL_CalcDarwin[[#This Row],[Fecha]],#REF!,8,FALSE)</f>
        <v>#REF!</v>
      </c>
      <c r="AJ222" s="44" t="e">
        <f>HLOOKUP(TBL_CalcDarwin[[#This Row],[Fecha]],#REF!,9,FALSE)</f>
        <v>#REF!</v>
      </c>
      <c r="AK222" s="44" t="e">
        <f>HLOOKUP(TBL_CalcDarwin[[#This Row],[Fecha]],#REF!,10,FALSE)</f>
        <v>#REF!</v>
      </c>
      <c r="AL222" s="44" t="e">
        <f>HLOOKUP(TBL_CalcDarwin[[#This Row],[Fecha]],#REF!,11,FALSE)</f>
        <v>#REF!</v>
      </c>
      <c r="AM222" s="44" t="e">
        <f>HLOOKUP(TBL_CalcDarwin[[#This Row],[Fecha]],#REF!,12,FALSE)</f>
        <v>#REF!</v>
      </c>
      <c r="AN222" s="44" t="e">
        <f>HLOOKUP(TBL_CalcDarwin[[#This Row],[Fecha]],#REF!,13,FALSE)</f>
        <v>#REF!</v>
      </c>
      <c r="AO222" s="35" t="e">
        <f>TBL_CalcDarwin[[#This Row],[Lomitas - Barra A - 5.2 - Cerro]]+TBL_CalcDarwin[[#This Row],[Lomitas - Barra A - 5.2 - Medio]]+TBL_CalcDarwin[[#This Row],[Lomitas - Barra A - 5.2 - Mar]]</f>
        <v>#REF!</v>
      </c>
      <c r="AP2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2" s="35" t="e">
        <f>TBL_CalcDarwin[[#This Row],[Expansión - Barra A - 5.2 - Cerro]]+TBL_CalcDarwin[[#This Row],[Expansión - Barra A - 5.2 - Medio]]+TBL_CalcDarwin[[#This Row],[Expansión - Barra A - 5.2 - Mar]]</f>
        <v>#REF!</v>
      </c>
      <c r="AT222" s="35" t="e">
        <f>TBL_CalcDarwin[[#This Row],[Expansión - Barra B - 5.2 - Cerro]]</f>
        <v>#REF!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2" s="29" t="e">
        <f>TBL_CalcDarwin[[#This Row],[Expansión - Barra B - 5.2 - Cerro]]*TBL_CalcDarwin[[#This Row],[AEG 5.2 MW Cerro]]</f>
        <v>#REF!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3">
      <c r="B223" s="51" t="e">
        <f t="shared" si="19"/>
        <v>#REF!</v>
      </c>
      <c r="C223" s="17" t="e">
        <f t="shared" si="22"/>
        <v>#REF!</v>
      </c>
      <c r="D223" s="34" t="e">
        <f>TBL_CalcDarwin[[#This Row],[Darwin PLOM
MW]]+TBL_CalcDarwin[[#This Row],[Darwin PLOME
MW]]</f>
        <v>#REF!</v>
      </c>
      <c r="E223" s="34" t="e">
        <f>TBL_CalcDarwin[[#This Row],[PLOM MW TOTAL BARRA A]]+TBL_CalcDarwin[[#This Row],[PLOM MW TOTAL BARRA B]]</f>
        <v>#REF!</v>
      </c>
      <c r="F223" s="34" t="e">
        <f>TBL_CalcDarwin[[#This Row],[PLOME MW TOTAL BARRA A]]+TBL_CalcDarwin[[#This Row],[PLOME MW TOTAL BARRA B]]</f>
        <v>#REF!</v>
      </c>
      <c r="G223" s="46" t="e">
        <f>#REF!</f>
        <v>#REF!</v>
      </c>
      <c r="H223" s="46" t="e">
        <f>#REF!</f>
        <v>#REF!</v>
      </c>
      <c r="I223" s="47" t="e">
        <f>#REF!</f>
        <v>#REF!</v>
      </c>
      <c r="J223" s="45" t="e">
        <f>CEILING(#REF!*TBL_CalcDarwin[[#This Row],[Darwin Gusts
m/s]],0.5)</f>
        <v>#REF!</v>
      </c>
      <c r="K223" s="45" t="e">
        <f>CEILING(#REF!*TBL_CalcDarwin[[#This Row],[Darwin Gusts
m/s]],0.5)</f>
        <v>#REF!</v>
      </c>
      <c r="L223" s="45" t="e">
        <f>CEILING(TBL_CalcDarwin[[#This Row],[Darwin Gusts
m/s]],0.5)</f>
        <v>#REF!</v>
      </c>
      <c r="M2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3" s="39" t="e">
        <f>INDEX(Curva_Temp[Temp],MATCH(TBL_CalcDarwin[[#This Row],[Darwin Temp.
°C]],Curva_Temp[Temp]))</f>
        <v>#REF!</v>
      </c>
      <c r="R223" s="39" t="e">
        <f>INDEX(Curva_Temp[Warranted Power Curve for 
1.194Kg/m3 air density '[kW']
SG 5.0-145 (AM+1, 5.2MW) AT 
90M],MATCH(TBL_CalcDarwin[[#This Row],[Darwin Temp.
°C]],Curva_Temp[Temp]))</f>
        <v>#REF!</v>
      </c>
      <c r="S223" s="39" t="e" cm="1">
        <f t="array" ref="S223">INDEX(Curva_Temp[Temp],MATCH(TBL_CalcDarwin[[#This Row],[Darwin Temp.
°C]],Curva_Temp[Temp])+1)</f>
        <v>#REF!</v>
      </c>
      <c r="T223" s="39" t="e" cm="1">
        <f t="array" ref="T223">INDEX(Curva_Temp[Warranted Power Curve for 
1.194Kg/m3 air density '[kW']
SG 5.0-145 (AM+1, 5.2MW) AT 
90M],MATCH(TBL_CalcDarwin[[#This Row],[Darwin Temp.
°C]],Curva_Temp[Temp])+1)</f>
        <v>#REF!</v>
      </c>
      <c r="U2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3" s="39" t="e">
        <f>INDEX(Curva_Temp[Temp],MATCH(TBL_CalcDarwin[[#This Row],[Darwin Temp.
°C]],Curva_Temp[Temp]))</f>
        <v>#REF!</v>
      </c>
      <c r="Z223" s="39" t="e">
        <f>INDEX(Curva_Temp[Warranted Power Curve for 
1.194Kg/m3 air density '[kW']
SG 5.0-145 (AM 0, 5.0MW) AT 
90M],MATCH(TBL_CalcDarwin[[#This Row],[Darwin Temp.
°C]],Curva_Temp[Temp]))</f>
        <v>#REF!</v>
      </c>
      <c r="AA223" s="39" t="e" cm="1">
        <f t="array" ref="AA223">INDEX(Curva_Temp[Temp],MATCH(TBL_CalcDarwin[[#This Row],[Darwin Temp.
°C]],Curva_Temp[Temp])+1)</f>
        <v>#REF!</v>
      </c>
      <c r="AB223" s="39" t="e" cm="1">
        <f t="array" ref="AB223">INDEX(Curva_Temp[Warranted Power Curve for 
1.194Kg/m3 air density '[kW']
SG 5.0-145 (AM 0, 5.0MW) AT 
90M],MATCH(TBL_CalcDarwin[[#This Row],[Darwin Temp.
°C]],Curva_Temp[Temp])+1)</f>
        <v>#REF!</v>
      </c>
      <c r="AC223" s="43" t="e">
        <f>HLOOKUP(TBL_CalcDarwin[[#This Row],[Fecha]],#REF!,2,FALSE)</f>
        <v>#REF!</v>
      </c>
      <c r="AD223" s="43" t="e">
        <f>HLOOKUP(TBL_CalcDarwin[[#This Row],[Fecha]],#REF!,3,FALSE)</f>
        <v>#REF!</v>
      </c>
      <c r="AE223" s="43" t="e">
        <f>HLOOKUP(TBL_CalcDarwin[[#This Row],[Fecha]],#REF!,4,FALSE)</f>
        <v>#REF!</v>
      </c>
      <c r="AF223" s="43" t="e">
        <f>HLOOKUP(TBL_CalcDarwin[[#This Row],[Fecha]],#REF!,5,FALSE)</f>
        <v>#REF!</v>
      </c>
      <c r="AG223" s="43" t="e">
        <f>HLOOKUP(TBL_CalcDarwin[[#This Row],[Fecha]],#REF!,6,FALSE)</f>
        <v>#REF!</v>
      </c>
      <c r="AH223" s="43" t="e">
        <f>HLOOKUP(TBL_CalcDarwin[[#This Row],[Fecha]],#REF!,7,FALSE)</f>
        <v>#REF!</v>
      </c>
      <c r="AI223" s="44" t="e">
        <f>HLOOKUP(TBL_CalcDarwin[[#This Row],[Fecha]],#REF!,8,FALSE)</f>
        <v>#REF!</v>
      </c>
      <c r="AJ223" s="44" t="e">
        <f>HLOOKUP(TBL_CalcDarwin[[#This Row],[Fecha]],#REF!,9,FALSE)</f>
        <v>#REF!</v>
      </c>
      <c r="AK223" s="44" t="e">
        <f>HLOOKUP(TBL_CalcDarwin[[#This Row],[Fecha]],#REF!,10,FALSE)</f>
        <v>#REF!</v>
      </c>
      <c r="AL223" s="44" t="e">
        <f>HLOOKUP(TBL_CalcDarwin[[#This Row],[Fecha]],#REF!,11,FALSE)</f>
        <v>#REF!</v>
      </c>
      <c r="AM223" s="44" t="e">
        <f>HLOOKUP(TBL_CalcDarwin[[#This Row],[Fecha]],#REF!,12,FALSE)</f>
        <v>#REF!</v>
      </c>
      <c r="AN223" s="44" t="e">
        <f>HLOOKUP(TBL_CalcDarwin[[#This Row],[Fecha]],#REF!,13,FALSE)</f>
        <v>#REF!</v>
      </c>
      <c r="AO223" s="35" t="e">
        <f>TBL_CalcDarwin[[#This Row],[Lomitas - Barra A - 5.2 - Cerro]]+TBL_CalcDarwin[[#This Row],[Lomitas - Barra A - 5.2 - Medio]]+TBL_CalcDarwin[[#This Row],[Lomitas - Barra A - 5.2 - Mar]]</f>
        <v>#REF!</v>
      </c>
      <c r="AP2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3" s="35" t="e">
        <f>TBL_CalcDarwin[[#This Row],[Expansión - Barra A - 5.2 - Cerro]]+TBL_CalcDarwin[[#This Row],[Expansión - Barra A - 5.2 - Medio]]+TBL_CalcDarwin[[#This Row],[Expansión - Barra A - 5.2 - Mar]]</f>
        <v>#REF!</v>
      </c>
      <c r="AT223" s="35" t="e">
        <f>TBL_CalcDarwin[[#This Row],[Expansión - Barra B - 5.2 - Cerro]]</f>
        <v>#REF!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3" s="29" t="e">
        <f>TBL_CalcDarwin[[#This Row],[Expansión - Barra B - 5.2 - Cerro]]*TBL_CalcDarwin[[#This Row],[AEG 5.2 MW Cerro]]</f>
        <v>#REF!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3">
      <c r="B224" s="51" t="e">
        <f t="shared" si="19"/>
        <v>#REF!</v>
      </c>
      <c r="C224" s="17" t="e">
        <f t="shared" si="22"/>
        <v>#REF!</v>
      </c>
      <c r="D224" s="34" t="e">
        <f>TBL_CalcDarwin[[#This Row],[Darwin PLOM
MW]]+TBL_CalcDarwin[[#This Row],[Darwin PLOME
MW]]</f>
        <v>#REF!</v>
      </c>
      <c r="E224" s="34" t="e">
        <f>TBL_CalcDarwin[[#This Row],[PLOM MW TOTAL BARRA A]]+TBL_CalcDarwin[[#This Row],[PLOM MW TOTAL BARRA B]]</f>
        <v>#REF!</v>
      </c>
      <c r="F224" s="34" t="e">
        <f>TBL_CalcDarwin[[#This Row],[PLOME MW TOTAL BARRA A]]+TBL_CalcDarwin[[#This Row],[PLOME MW TOTAL BARRA B]]</f>
        <v>#REF!</v>
      </c>
      <c r="G224" s="46" t="e">
        <f>#REF!</f>
        <v>#REF!</v>
      </c>
      <c r="H224" s="46" t="e">
        <f>#REF!</f>
        <v>#REF!</v>
      </c>
      <c r="I224" s="47" t="e">
        <f>#REF!</f>
        <v>#REF!</v>
      </c>
      <c r="J224" s="45" t="e">
        <f>CEILING(#REF!*TBL_CalcDarwin[[#This Row],[Darwin Gusts
m/s]],0.5)</f>
        <v>#REF!</v>
      </c>
      <c r="K224" s="45" t="e">
        <f>CEILING(#REF!*TBL_CalcDarwin[[#This Row],[Darwin Gusts
m/s]],0.5)</f>
        <v>#REF!</v>
      </c>
      <c r="L224" s="45" t="e">
        <f>CEILING(TBL_CalcDarwin[[#This Row],[Darwin Gusts
m/s]],0.5)</f>
        <v>#REF!</v>
      </c>
      <c r="M2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4" s="39" t="e">
        <f>INDEX(Curva_Temp[Temp],MATCH(TBL_CalcDarwin[[#This Row],[Darwin Temp.
°C]],Curva_Temp[Temp]))</f>
        <v>#REF!</v>
      </c>
      <c r="R224" s="39" t="e">
        <f>INDEX(Curva_Temp[Warranted Power Curve for 
1.194Kg/m3 air density '[kW']
SG 5.0-145 (AM+1, 5.2MW) AT 
90M],MATCH(TBL_CalcDarwin[[#This Row],[Darwin Temp.
°C]],Curva_Temp[Temp]))</f>
        <v>#REF!</v>
      </c>
      <c r="S224" s="39" t="e" cm="1">
        <f t="array" ref="S224">INDEX(Curva_Temp[Temp],MATCH(TBL_CalcDarwin[[#This Row],[Darwin Temp.
°C]],Curva_Temp[Temp])+1)</f>
        <v>#REF!</v>
      </c>
      <c r="T224" s="39" t="e" cm="1">
        <f t="array" ref="T224">INDEX(Curva_Temp[Warranted Power Curve for 
1.194Kg/m3 air density '[kW']
SG 5.0-145 (AM+1, 5.2MW) AT 
90M],MATCH(TBL_CalcDarwin[[#This Row],[Darwin Temp.
°C]],Curva_Temp[Temp])+1)</f>
        <v>#REF!</v>
      </c>
      <c r="U2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4" s="39" t="e">
        <f>INDEX(Curva_Temp[Temp],MATCH(TBL_CalcDarwin[[#This Row],[Darwin Temp.
°C]],Curva_Temp[Temp]))</f>
        <v>#REF!</v>
      </c>
      <c r="Z224" s="39" t="e">
        <f>INDEX(Curva_Temp[Warranted Power Curve for 
1.194Kg/m3 air density '[kW']
SG 5.0-145 (AM 0, 5.0MW) AT 
90M],MATCH(TBL_CalcDarwin[[#This Row],[Darwin Temp.
°C]],Curva_Temp[Temp]))</f>
        <v>#REF!</v>
      </c>
      <c r="AA224" s="39" t="e" cm="1">
        <f t="array" ref="AA224">INDEX(Curva_Temp[Temp],MATCH(TBL_CalcDarwin[[#This Row],[Darwin Temp.
°C]],Curva_Temp[Temp])+1)</f>
        <v>#REF!</v>
      </c>
      <c r="AB224" s="39" t="e" cm="1">
        <f t="array" ref="AB224">INDEX(Curva_Temp[Warranted Power Curve for 
1.194Kg/m3 air density '[kW']
SG 5.0-145 (AM 0, 5.0MW) AT 
90M],MATCH(TBL_CalcDarwin[[#This Row],[Darwin Temp.
°C]],Curva_Temp[Temp])+1)</f>
        <v>#REF!</v>
      </c>
      <c r="AC224" s="43" t="e">
        <f>HLOOKUP(TBL_CalcDarwin[[#This Row],[Fecha]],#REF!,2,FALSE)</f>
        <v>#REF!</v>
      </c>
      <c r="AD224" s="43" t="e">
        <f>HLOOKUP(TBL_CalcDarwin[[#This Row],[Fecha]],#REF!,3,FALSE)</f>
        <v>#REF!</v>
      </c>
      <c r="AE224" s="43" t="e">
        <f>HLOOKUP(TBL_CalcDarwin[[#This Row],[Fecha]],#REF!,4,FALSE)</f>
        <v>#REF!</v>
      </c>
      <c r="AF224" s="43" t="e">
        <f>HLOOKUP(TBL_CalcDarwin[[#This Row],[Fecha]],#REF!,5,FALSE)</f>
        <v>#REF!</v>
      </c>
      <c r="AG224" s="43" t="e">
        <f>HLOOKUP(TBL_CalcDarwin[[#This Row],[Fecha]],#REF!,6,FALSE)</f>
        <v>#REF!</v>
      </c>
      <c r="AH224" s="43" t="e">
        <f>HLOOKUP(TBL_CalcDarwin[[#This Row],[Fecha]],#REF!,7,FALSE)</f>
        <v>#REF!</v>
      </c>
      <c r="AI224" s="44" t="e">
        <f>HLOOKUP(TBL_CalcDarwin[[#This Row],[Fecha]],#REF!,8,FALSE)</f>
        <v>#REF!</v>
      </c>
      <c r="AJ224" s="44" t="e">
        <f>HLOOKUP(TBL_CalcDarwin[[#This Row],[Fecha]],#REF!,9,FALSE)</f>
        <v>#REF!</v>
      </c>
      <c r="AK224" s="44" t="e">
        <f>HLOOKUP(TBL_CalcDarwin[[#This Row],[Fecha]],#REF!,10,FALSE)</f>
        <v>#REF!</v>
      </c>
      <c r="AL224" s="44" t="e">
        <f>HLOOKUP(TBL_CalcDarwin[[#This Row],[Fecha]],#REF!,11,FALSE)</f>
        <v>#REF!</v>
      </c>
      <c r="AM224" s="44" t="e">
        <f>HLOOKUP(TBL_CalcDarwin[[#This Row],[Fecha]],#REF!,12,FALSE)</f>
        <v>#REF!</v>
      </c>
      <c r="AN224" s="44" t="e">
        <f>HLOOKUP(TBL_CalcDarwin[[#This Row],[Fecha]],#REF!,13,FALSE)</f>
        <v>#REF!</v>
      </c>
      <c r="AO224" s="35" t="e">
        <f>TBL_CalcDarwin[[#This Row],[Lomitas - Barra A - 5.2 - Cerro]]+TBL_CalcDarwin[[#This Row],[Lomitas - Barra A - 5.2 - Medio]]+TBL_CalcDarwin[[#This Row],[Lomitas - Barra A - 5.2 - Mar]]</f>
        <v>#REF!</v>
      </c>
      <c r="AP2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4" s="35" t="e">
        <f>TBL_CalcDarwin[[#This Row],[Expansión - Barra A - 5.2 - Cerro]]+TBL_CalcDarwin[[#This Row],[Expansión - Barra A - 5.2 - Medio]]+TBL_CalcDarwin[[#This Row],[Expansión - Barra A - 5.2 - Mar]]</f>
        <v>#REF!</v>
      </c>
      <c r="AT224" s="35" t="e">
        <f>TBL_CalcDarwin[[#This Row],[Expansión - Barra B - 5.2 - Cerro]]</f>
        <v>#REF!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4" s="29" t="e">
        <f>TBL_CalcDarwin[[#This Row],[Expansión - Barra B - 5.2 - Cerro]]*TBL_CalcDarwin[[#This Row],[AEG 5.2 MW Cerro]]</f>
        <v>#REF!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3">
      <c r="B225" s="51" t="e">
        <f t="shared" si="19"/>
        <v>#REF!</v>
      </c>
      <c r="C225" s="17" t="e">
        <f t="shared" si="22"/>
        <v>#REF!</v>
      </c>
      <c r="D225" s="34" t="e">
        <f>TBL_CalcDarwin[[#This Row],[Darwin PLOM
MW]]+TBL_CalcDarwin[[#This Row],[Darwin PLOME
MW]]</f>
        <v>#REF!</v>
      </c>
      <c r="E225" s="34" t="e">
        <f>TBL_CalcDarwin[[#This Row],[PLOM MW TOTAL BARRA A]]+TBL_CalcDarwin[[#This Row],[PLOM MW TOTAL BARRA B]]</f>
        <v>#REF!</v>
      </c>
      <c r="F225" s="34" t="e">
        <f>TBL_CalcDarwin[[#This Row],[PLOME MW TOTAL BARRA A]]+TBL_CalcDarwin[[#This Row],[PLOME MW TOTAL BARRA B]]</f>
        <v>#REF!</v>
      </c>
      <c r="G225" s="46" t="e">
        <f>#REF!</f>
        <v>#REF!</v>
      </c>
      <c r="H225" s="46" t="e">
        <f>#REF!</f>
        <v>#REF!</v>
      </c>
      <c r="I225" s="47" t="e">
        <f>#REF!</f>
        <v>#REF!</v>
      </c>
      <c r="J225" s="45" t="e">
        <f>CEILING(#REF!*TBL_CalcDarwin[[#This Row],[Darwin Gusts
m/s]],0.5)</f>
        <v>#REF!</v>
      </c>
      <c r="K225" s="45" t="e">
        <f>CEILING(#REF!*TBL_CalcDarwin[[#This Row],[Darwin Gusts
m/s]],0.5)</f>
        <v>#REF!</v>
      </c>
      <c r="L225" s="45" t="e">
        <f>CEILING(TBL_CalcDarwin[[#This Row],[Darwin Gusts
m/s]],0.5)</f>
        <v>#REF!</v>
      </c>
      <c r="M2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5" s="39" t="e">
        <f>INDEX(Curva_Temp[Temp],MATCH(TBL_CalcDarwin[[#This Row],[Darwin Temp.
°C]],Curva_Temp[Temp]))</f>
        <v>#REF!</v>
      </c>
      <c r="R225" s="39" t="e">
        <f>INDEX(Curva_Temp[Warranted Power Curve for 
1.194Kg/m3 air density '[kW']
SG 5.0-145 (AM+1, 5.2MW) AT 
90M],MATCH(TBL_CalcDarwin[[#This Row],[Darwin Temp.
°C]],Curva_Temp[Temp]))</f>
        <v>#REF!</v>
      </c>
      <c r="S225" s="39" t="e" cm="1">
        <f t="array" ref="S225">INDEX(Curva_Temp[Temp],MATCH(TBL_CalcDarwin[[#This Row],[Darwin Temp.
°C]],Curva_Temp[Temp])+1)</f>
        <v>#REF!</v>
      </c>
      <c r="T225" s="39" t="e" cm="1">
        <f t="array" ref="T225">INDEX(Curva_Temp[Warranted Power Curve for 
1.194Kg/m3 air density '[kW']
SG 5.0-145 (AM+1, 5.2MW) AT 
90M],MATCH(TBL_CalcDarwin[[#This Row],[Darwin Temp.
°C]],Curva_Temp[Temp])+1)</f>
        <v>#REF!</v>
      </c>
      <c r="U2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5" s="39" t="e">
        <f>INDEX(Curva_Temp[Temp],MATCH(TBL_CalcDarwin[[#This Row],[Darwin Temp.
°C]],Curva_Temp[Temp]))</f>
        <v>#REF!</v>
      </c>
      <c r="Z225" s="39" t="e">
        <f>INDEX(Curva_Temp[Warranted Power Curve for 
1.194Kg/m3 air density '[kW']
SG 5.0-145 (AM 0, 5.0MW) AT 
90M],MATCH(TBL_CalcDarwin[[#This Row],[Darwin Temp.
°C]],Curva_Temp[Temp]))</f>
        <v>#REF!</v>
      </c>
      <c r="AA225" s="39" t="e" cm="1">
        <f t="array" ref="AA225">INDEX(Curva_Temp[Temp],MATCH(TBL_CalcDarwin[[#This Row],[Darwin Temp.
°C]],Curva_Temp[Temp])+1)</f>
        <v>#REF!</v>
      </c>
      <c r="AB225" s="39" t="e" cm="1">
        <f t="array" ref="AB225">INDEX(Curva_Temp[Warranted Power Curve for 
1.194Kg/m3 air density '[kW']
SG 5.0-145 (AM 0, 5.0MW) AT 
90M],MATCH(TBL_CalcDarwin[[#This Row],[Darwin Temp.
°C]],Curva_Temp[Temp])+1)</f>
        <v>#REF!</v>
      </c>
      <c r="AC225" s="43" t="e">
        <f>HLOOKUP(TBL_CalcDarwin[[#This Row],[Fecha]],#REF!,2,FALSE)</f>
        <v>#REF!</v>
      </c>
      <c r="AD225" s="43" t="e">
        <f>HLOOKUP(TBL_CalcDarwin[[#This Row],[Fecha]],#REF!,3,FALSE)</f>
        <v>#REF!</v>
      </c>
      <c r="AE225" s="43" t="e">
        <f>HLOOKUP(TBL_CalcDarwin[[#This Row],[Fecha]],#REF!,4,FALSE)</f>
        <v>#REF!</v>
      </c>
      <c r="AF225" s="43" t="e">
        <f>HLOOKUP(TBL_CalcDarwin[[#This Row],[Fecha]],#REF!,5,FALSE)</f>
        <v>#REF!</v>
      </c>
      <c r="AG225" s="43" t="e">
        <f>HLOOKUP(TBL_CalcDarwin[[#This Row],[Fecha]],#REF!,6,FALSE)</f>
        <v>#REF!</v>
      </c>
      <c r="AH225" s="43" t="e">
        <f>HLOOKUP(TBL_CalcDarwin[[#This Row],[Fecha]],#REF!,7,FALSE)</f>
        <v>#REF!</v>
      </c>
      <c r="AI225" s="44" t="e">
        <f>HLOOKUP(TBL_CalcDarwin[[#This Row],[Fecha]],#REF!,8,FALSE)</f>
        <v>#REF!</v>
      </c>
      <c r="AJ225" s="44" t="e">
        <f>HLOOKUP(TBL_CalcDarwin[[#This Row],[Fecha]],#REF!,9,FALSE)</f>
        <v>#REF!</v>
      </c>
      <c r="AK225" s="44" t="e">
        <f>HLOOKUP(TBL_CalcDarwin[[#This Row],[Fecha]],#REF!,10,FALSE)</f>
        <v>#REF!</v>
      </c>
      <c r="AL225" s="44" t="e">
        <f>HLOOKUP(TBL_CalcDarwin[[#This Row],[Fecha]],#REF!,11,FALSE)</f>
        <v>#REF!</v>
      </c>
      <c r="AM225" s="44" t="e">
        <f>HLOOKUP(TBL_CalcDarwin[[#This Row],[Fecha]],#REF!,12,FALSE)</f>
        <v>#REF!</v>
      </c>
      <c r="AN225" s="44" t="e">
        <f>HLOOKUP(TBL_CalcDarwin[[#This Row],[Fecha]],#REF!,13,FALSE)</f>
        <v>#REF!</v>
      </c>
      <c r="AO225" s="35" t="e">
        <f>TBL_CalcDarwin[[#This Row],[Lomitas - Barra A - 5.2 - Cerro]]+TBL_CalcDarwin[[#This Row],[Lomitas - Barra A - 5.2 - Medio]]+TBL_CalcDarwin[[#This Row],[Lomitas - Barra A - 5.2 - Mar]]</f>
        <v>#REF!</v>
      </c>
      <c r="AP2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5" s="35" t="e">
        <f>TBL_CalcDarwin[[#This Row],[Expansión - Barra A - 5.2 - Cerro]]+TBL_CalcDarwin[[#This Row],[Expansión - Barra A - 5.2 - Medio]]+TBL_CalcDarwin[[#This Row],[Expansión - Barra A - 5.2 - Mar]]</f>
        <v>#REF!</v>
      </c>
      <c r="AT225" s="35" t="e">
        <f>TBL_CalcDarwin[[#This Row],[Expansión - Barra B - 5.2 - Cerro]]</f>
        <v>#REF!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5" s="29" t="e">
        <f>TBL_CalcDarwin[[#This Row],[Expansión - Barra B - 5.2 - Cerro]]*TBL_CalcDarwin[[#This Row],[AEG 5.2 MW Cerro]]</f>
        <v>#REF!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3">
      <c r="B226" s="51" t="e">
        <f t="shared" si="19"/>
        <v>#REF!</v>
      </c>
      <c r="C226" s="17" t="e">
        <f t="shared" si="22"/>
        <v>#REF!</v>
      </c>
      <c r="D226" s="34" t="e">
        <f>TBL_CalcDarwin[[#This Row],[Darwin PLOM
MW]]+TBL_CalcDarwin[[#This Row],[Darwin PLOME
MW]]</f>
        <v>#REF!</v>
      </c>
      <c r="E226" s="34" t="e">
        <f>TBL_CalcDarwin[[#This Row],[PLOM MW TOTAL BARRA A]]+TBL_CalcDarwin[[#This Row],[PLOM MW TOTAL BARRA B]]</f>
        <v>#REF!</v>
      </c>
      <c r="F226" s="34" t="e">
        <f>TBL_CalcDarwin[[#This Row],[PLOME MW TOTAL BARRA A]]+TBL_CalcDarwin[[#This Row],[PLOME MW TOTAL BARRA B]]</f>
        <v>#REF!</v>
      </c>
      <c r="G226" s="46" t="e">
        <f>#REF!</f>
        <v>#REF!</v>
      </c>
      <c r="H226" s="46" t="e">
        <f>#REF!</f>
        <v>#REF!</v>
      </c>
      <c r="I226" s="47" t="e">
        <f>#REF!</f>
        <v>#REF!</v>
      </c>
      <c r="J226" s="45" t="e">
        <f>CEILING(#REF!*TBL_CalcDarwin[[#This Row],[Darwin Gusts
m/s]],0.5)</f>
        <v>#REF!</v>
      </c>
      <c r="K226" s="45" t="e">
        <f>CEILING(#REF!*TBL_CalcDarwin[[#This Row],[Darwin Gusts
m/s]],0.5)</f>
        <v>#REF!</v>
      </c>
      <c r="L226" s="45" t="e">
        <f>CEILING(TBL_CalcDarwin[[#This Row],[Darwin Gusts
m/s]],0.5)</f>
        <v>#REF!</v>
      </c>
      <c r="M2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6" s="39" t="e">
        <f>INDEX(Curva_Temp[Temp],MATCH(TBL_CalcDarwin[[#This Row],[Darwin Temp.
°C]],Curva_Temp[Temp]))</f>
        <v>#REF!</v>
      </c>
      <c r="R226" s="39" t="e">
        <f>INDEX(Curva_Temp[Warranted Power Curve for 
1.194Kg/m3 air density '[kW']
SG 5.0-145 (AM+1, 5.2MW) AT 
90M],MATCH(TBL_CalcDarwin[[#This Row],[Darwin Temp.
°C]],Curva_Temp[Temp]))</f>
        <v>#REF!</v>
      </c>
      <c r="S226" s="39" t="e" cm="1">
        <f t="array" ref="S226">INDEX(Curva_Temp[Temp],MATCH(TBL_CalcDarwin[[#This Row],[Darwin Temp.
°C]],Curva_Temp[Temp])+1)</f>
        <v>#REF!</v>
      </c>
      <c r="T226" s="39" t="e" cm="1">
        <f t="array" ref="T226">INDEX(Curva_Temp[Warranted Power Curve for 
1.194Kg/m3 air density '[kW']
SG 5.0-145 (AM+1, 5.2MW) AT 
90M],MATCH(TBL_CalcDarwin[[#This Row],[Darwin Temp.
°C]],Curva_Temp[Temp])+1)</f>
        <v>#REF!</v>
      </c>
      <c r="U2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6" s="39" t="e">
        <f>INDEX(Curva_Temp[Temp],MATCH(TBL_CalcDarwin[[#This Row],[Darwin Temp.
°C]],Curva_Temp[Temp]))</f>
        <v>#REF!</v>
      </c>
      <c r="Z226" s="39" t="e">
        <f>INDEX(Curva_Temp[Warranted Power Curve for 
1.194Kg/m3 air density '[kW']
SG 5.0-145 (AM 0, 5.0MW) AT 
90M],MATCH(TBL_CalcDarwin[[#This Row],[Darwin Temp.
°C]],Curva_Temp[Temp]))</f>
        <v>#REF!</v>
      </c>
      <c r="AA226" s="39" t="e" cm="1">
        <f t="array" ref="AA226">INDEX(Curva_Temp[Temp],MATCH(TBL_CalcDarwin[[#This Row],[Darwin Temp.
°C]],Curva_Temp[Temp])+1)</f>
        <v>#REF!</v>
      </c>
      <c r="AB226" s="39" t="e" cm="1">
        <f t="array" ref="AB226">INDEX(Curva_Temp[Warranted Power Curve for 
1.194Kg/m3 air density '[kW']
SG 5.0-145 (AM 0, 5.0MW) AT 
90M],MATCH(TBL_CalcDarwin[[#This Row],[Darwin Temp.
°C]],Curva_Temp[Temp])+1)</f>
        <v>#REF!</v>
      </c>
      <c r="AC226" s="43" t="e">
        <f>HLOOKUP(TBL_CalcDarwin[[#This Row],[Fecha]],#REF!,2,FALSE)</f>
        <v>#REF!</v>
      </c>
      <c r="AD226" s="43" t="e">
        <f>HLOOKUP(TBL_CalcDarwin[[#This Row],[Fecha]],#REF!,3,FALSE)</f>
        <v>#REF!</v>
      </c>
      <c r="AE226" s="43" t="e">
        <f>HLOOKUP(TBL_CalcDarwin[[#This Row],[Fecha]],#REF!,4,FALSE)</f>
        <v>#REF!</v>
      </c>
      <c r="AF226" s="43" t="e">
        <f>HLOOKUP(TBL_CalcDarwin[[#This Row],[Fecha]],#REF!,5,FALSE)</f>
        <v>#REF!</v>
      </c>
      <c r="AG226" s="43" t="e">
        <f>HLOOKUP(TBL_CalcDarwin[[#This Row],[Fecha]],#REF!,6,FALSE)</f>
        <v>#REF!</v>
      </c>
      <c r="AH226" s="43" t="e">
        <f>HLOOKUP(TBL_CalcDarwin[[#This Row],[Fecha]],#REF!,7,FALSE)</f>
        <v>#REF!</v>
      </c>
      <c r="AI226" s="44" t="e">
        <f>HLOOKUP(TBL_CalcDarwin[[#This Row],[Fecha]],#REF!,8,FALSE)</f>
        <v>#REF!</v>
      </c>
      <c r="AJ226" s="44" t="e">
        <f>HLOOKUP(TBL_CalcDarwin[[#This Row],[Fecha]],#REF!,9,FALSE)</f>
        <v>#REF!</v>
      </c>
      <c r="AK226" s="44" t="e">
        <f>HLOOKUP(TBL_CalcDarwin[[#This Row],[Fecha]],#REF!,10,FALSE)</f>
        <v>#REF!</v>
      </c>
      <c r="AL226" s="44" t="e">
        <f>HLOOKUP(TBL_CalcDarwin[[#This Row],[Fecha]],#REF!,11,FALSE)</f>
        <v>#REF!</v>
      </c>
      <c r="AM226" s="44" t="e">
        <f>HLOOKUP(TBL_CalcDarwin[[#This Row],[Fecha]],#REF!,12,FALSE)</f>
        <v>#REF!</v>
      </c>
      <c r="AN226" s="44" t="e">
        <f>HLOOKUP(TBL_CalcDarwin[[#This Row],[Fecha]],#REF!,13,FALSE)</f>
        <v>#REF!</v>
      </c>
      <c r="AO226" s="35" t="e">
        <f>TBL_CalcDarwin[[#This Row],[Lomitas - Barra A - 5.2 - Cerro]]+TBL_CalcDarwin[[#This Row],[Lomitas - Barra A - 5.2 - Medio]]+TBL_CalcDarwin[[#This Row],[Lomitas - Barra A - 5.2 - Mar]]</f>
        <v>#REF!</v>
      </c>
      <c r="AP2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6" s="35" t="e">
        <f>TBL_CalcDarwin[[#This Row],[Expansión - Barra A - 5.2 - Cerro]]+TBL_CalcDarwin[[#This Row],[Expansión - Barra A - 5.2 - Medio]]+TBL_CalcDarwin[[#This Row],[Expansión - Barra A - 5.2 - Mar]]</f>
        <v>#REF!</v>
      </c>
      <c r="AT226" s="35" t="e">
        <f>TBL_CalcDarwin[[#This Row],[Expansión - Barra B - 5.2 - Cerro]]</f>
        <v>#REF!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6" s="29" t="e">
        <f>TBL_CalcDarwin[[#This Row],[Expansión - Barra B - 5.2 - Cerro]]*TBL_CalcDarwin[[#This Row],[AEG 5.2 MW Cerro]]</f>
        <v>#REF!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3">
      <c r="B227" s="51" t="e">
        <f t="shared" si="19"/>
        <v>#REF!</v>
      </c>
      <c r="C227" s="17" t="e">
        <f t="shared" si="22"/>
        <v>#REF!</v>
      </c>
      <c r="D227" s="34" t="e">
        <f>TBL_CalcDarwin[[#This Row],[Darwin PLOM
MW]]+TBL_CalcDarwin[[#This Row],[Darwin PLOME
MW]]</f>
        <v>#REF!</v>
      </c>
      <c r="E227" s="34" t="e">
        <f>TBL_CalcDarwin[[#This Row],[PLOM MW TOTAL BARRA A]]+TBL_CalcDarwin[[#This Row],[PLOM MW TOTAL BARRA B]]</f>
        <v>#REF!</v>
      </c>
      <c r="F227" s="34" t="e">
        <f>TBL_CalcDarwin[[#This Row],[PLOME MW TOTAL BARRA A]]+TBL_CalcDarwin[[#This Row],[PLOME MW TOTAL BARRA B]]</f>
        <v>#REF!</v>
      </c>
      <c r="G227" s="46" t="e">
        <f>#REF!</f>
        <v>#REF!</v>
      </c>
      <c r="H227" s="46" t="e">
        <f>#REF!</f>
        <v>#REF!</v>
      </c>
      <c r="I227" s="47" t="e">
        <f>#REF!</f>
        <v>#REF!</v>
      </c>
      <c r="J227" s="45" t="e">
        <f>CEILING(#REF!*TBL_CalcDarwin[[#This Row],[Darwin Gusts
m/s]],0.5)</f>
        <v>#REF!</v>
      </c>
      <c r="K227" s="45" t="e">
        <f>CEILING(#REF!*TBL_CalcDarwin[[#This Row],[Darwin Gusts
m/s]],0.5)</f>
        <v>#REF!</v>
      </c>
      <c r="L227" s="45" t="e">
        <f>CEILING(TBL_CalcDarwin[[#This Row],[Darwin Gusts
m/s]],0.5)</f>
        <v>#REF!</v>
      </c>
      <c r="M2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7" s="39" t="e">
        <f>INDEX(Curva_Temp[Temp],MATCH(TBL_CalcDarwin[[#This Row],[Darwin Temp.
°C]],Curva_Temp[Temp]))</f>
        <v>#REF!</v>
      </c>
      <c r="R227" s="39" t="e">
        <f>INDEX(Curva_Temp[Warranted Power Curve for 
1.194Kg/m3 air density '[kW']
SG 5.0-145 (AM+1, 5.2MW) AT 
90M],MATCH(TBL_CalcDarwin[[#This Row],[Darwin Temp.
°C]],Curva_Temp[Temp]))</f>
        <v>#REF!</v>
      </c>
      <c r="S227" s="39" t="e" cm="1">
        <f t="array" ref="S227">INDEX(Curva_Temp[Temp],MATCH(TBL_CalcDarwin[[#This Row],[Darwin Temp.
°C]],Curva_Temp[Temp])+1)</f>
        <v>#REF!</v>
      </c>
      <c r="T227" s="39" t="e" cm="1">
        <f t="array" ref="T227">INDEX(Curva_Temp[Warranted Power Curve for 
1.194Kg/m3 air density '[kW']
SG 5.0-145 (AM+1, 5.2MW) AT 
90M],MATCH(TBL_CalcDarwin[[#This Row],[Darwin Temp.
°C]],Curva_Temp[Temp])+1)</f>
        <v>#REF!</v>
      </c>
      <c r="U2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7" s="39" t="e">
        <f>INDEX(Curva_Temp[Temp],MATCH(TBL_CalcDarwin[[#This Row],[Darwin Temp.
°C]],Curva_Temp[Temp]))</f>
        <v>#REF!</v>
      </c>
      <c r="Z227" s="39" t="e">
        <f>INDEX(Curva_Temp[Warranted Power Curve for 
1.194Kg/m3 air density '[kW']
SG 5.0-145 (AM 0, 5.0MW) AT 
90M],MATCH(TBL_CalcDarwin[[#This Row],[Darwin Temp.
°C]],Curva_Temp[Temp]))</f>
        <v>#REF!</v>
      </c>
      <c r="AA227" s="39" t="e" cm="1">
        <f t="array" ref="AA227">INDEX(Curva_Temp[Temp],MATCH(TBL_CalcDarwin[[#This Row],[Darwin Temp.
°C]],Curva_Temp[Temp])+1)</f>
        <v>#REF!</v>
      </c>
      <c r="AB227" s="39" t="e" cm="1">
        <f t="array" ref="AB227">INDEX(Curva_Temp[Warranted Power Curve for 
1.194Kg/m3 air density '[kW']
SG 5.0-145 (AM 0, 5.0MW) AT 
90M],MATCH(TBL_CalcDarwin[[#This Row],[Darwin Temp.
°C]],Curva_Temp[Temp])+1)</f>
        <v>#REF!</v>
      </c>
      <c r="AC227" s="43" t="e">
        <f>HLOOKUP(TBL_CalcDarwin[[#This Row],[Fecha]],#REF!,2,FALSE)</f>
        <v>#REF!</v>
      </c>
      <c r="AD227" s="43" t="e">
        <f>HLOOKUP(TBL_CalcDarwin[[#This Row],[Fecha]],#REF!,3,FALSE)</f>
        <v>#REF!</v>
      </c>
      <c r="AE227" s="43" t="e">
        <f>HLOOKUP(TBL_CalcDarwin[[#This Row],[Fecha]],#REF!,4,FALSE)</f>
        <v>#REF!</v>
      </c>
      <c r="AF227" s="43" t="e">
        <f>HLOOKUP(TBL_CalcDarwin[[#This Row],[Fecha]],#REF!,5,FALSE)</f>
        <v>#REF!</v>
      </c>
      <c r="AG227" s="43" t="e">
        <f>HLOOKUP(TBL_CalcDarwin[[#This Row],[Fecha]],#REF!,6,FALSE)</f>
        <v>#REF!</v>
      </c>
      <c r="AH227" s="43" t="e">
        <f>HLOOKUP(TBL_CalcDarwin[[#This Row],[Fecha]],#REF!,7,FALSE)</f>
        <v>#REF!</v>
      </c>
      <c r="AI227" s="44" t="e">
        <f>HLOOKUP(TBL_CalcDarwin[[#This Row],[Fecha]],#REF!,8,FALSE)</f>
        <v>#REF!</v>
      </c>
      <c r="AJ227" s="44" t="e">
        <f>HLOOKUP(TBL_CalcDarwin[[#This Row],[Fecha]],#REF!,9,FALSE)</f>
        <v>#REF!</v>
      </c>
      <c r="AK227" s="44" t="e">
        <f>HLOOKUP(TBL_CalcDarwin[[#This Row],[Fecha]],#REF!,10,FALSE)</f>
        <v>#REF!</v>
      </c>
      <c r="AL227" s="44" t="e">
        <f>HLOOKUP(TBL_CalcDarwin[[#This Row],[Fecha]],#REF!,11,FALSE)</f>
        <v>#REF!</v>
      </c>
      <c r="AM227" s="44" t="e">
        <f>HLOOKUP(TBL_CalcDarwin[[#This Row],[Fecha]],#REF!,12,FALSE)</f>
        <v>#REF!</v>
      </c>
      <c r="AN227" s="44" t="e">
        <f>HLOOKUP(TBL_CalcDarwin[[#This Row],[Fecha]],#REF!,13,FALSE)</f>
        <v>#REF!</v>
      </c>
      <c r="AO227" s="35" t="e">
        <f>TBL_CalcDarwin[[#This Row],[Lomitas - Barra A - 5.2 - Cerro]]+TBL_CalcDarwin[[#This Row],[Lomitas - Barra A - 5.2 - Medio]]+TBL_CalcDarwin[[#This Row],[Lomitas - Barra A - 5.2 - Mar]]</f>
        <v>#REF!</v>
      </c>
      <c r="AP2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7" s="35" t="e">
        <f>TBL_CalcDarwin[[#This Row],[Expansión - Barra A - 5.2 - Cerro]]+TBL_CalcDarwin[[#This Row],[Expansión - Barra A - 5.2 - Medio]]+TBL_CalcDarwin[[#This Row],[Expansión - Barra A - 5.2 - Mar]]</f>
        <v>#REF!</v>
      </c>
      <c r="AT227" s="35" t="e">
        <f>TBL_CalcDarwin[[#This Row],[Expansión - Barra B - 5.2 - Cerro]]</f>
        <v>#REF!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7" s="29" t="e">
        <f>TBL_CalcDarwin[[#This Row],[Expansión - Barra B - 5.2 - Cerro]]*TBL_CalcDarwin[[#This Row],[AEG 5.2 MW Cerro]]</f>
        <v>#REF!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3">
      <c r="B228" s="51" t="e">
        <f t="shared" si="19"/>
        <v>#REF!</v>
      </c>
      <c r="C228" s="17" t="e">
        <f t="shared" si="22"/>
        <v>#REF!</v>
      </c>
      <c r="D228" s="34" t="e">
        <f>TBL_CalcDarwin[[#This Row],[Darwin PLOM
MW]]+TBL_CalcDarwin[[#This Row],[Darwin PLOME
MW]]</f>
        <v>#REF!</v>
      </c>
      <c r="E228" s="34" t="e">
        <f>TBL_CalcDarwin[[#This Row],[PLOM MW TOTAL BARRA A]]+TBL_CalcDarwin[[#This Row],[PLOM MW TOTAL BARRA B]]</f>
        <v>#REF!</v>
      </c>
      <c r="F228" s="34" t="e">
        <f>TBL_CalcDarwin[[#This Row],[PLOME MW TOTAL BARRA A]]+TBL_CalcDarwin[[#This Row],[PLOME MW TOTAL BARRA B]]</f>
        <v>#REF!</v>
      </c>
      <c r="G228" s="46" t="e">
        <f>#REF!</f>
        <v>#REF!</v>
      </c>
      <c r="H228" s="46" t="e">
        <f>#REF!</f>
        <v>#REF!</v>
      </c>
      <c r="I228" s="47" t="e">
        <f>#REF!</f>
        <v>#REF!</v>
      </c>
      <c r="J228" s="45" t="e">
        <f>CEILING(#REF!*TBL_CalcDarwin[[#This Row],[Darwin Gusts
m/s]],0.5)</f>
        <v>#REF!</v>
      </c>
      <c r="K228" s="45" t="e">
        <f>CEILING(#REF!*TBL_CalcDarwin[[#This Row],[Darwin Gusts
m/s]],0.5)</f>
        <v>#REF!</v>
      </c>
      <c r="L228" s="45" t="e">
        <f>CEILING(TBL_CalcDarwin[[#This Row],[Darwin Gusts
m/s]],0.5)</f>
        <v>#REF!</v>
      </c>
      <c r="M2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8" s="39" t="e">
        <f>INDEX(Curva_Temp[Temp],MATCH(TBL_CalcDarwin[[#This Row],[Darwin Temp.
°C]],Curva_Temp[Temp]))</f>
        <v>#REF!</v>
      </c>
      <c r="R228" s="39" t="e">
        <f>INDEX(Curva_Temp[Warranted Power Curve for 
1.194Kg/m3 air density '[kW']
SG 5.0-145 (AM+1, 5.2MW) AT 
90M],MATCH(TBL_CalcDarwin[[#This Row],[Darwin Temp.
°C]],Curva_Temp[Temp]))</f>
        <v>#REF!</v>
      </c>
      <c r="S228" s="39" t="e" cm="1">
        <f t="array" ref="S228">INDEX(Curva_Temp[Temp],MATCH(TBL_CalcDarwin[[#This Row],[Darwin Temp.
°C]],Curva_Temp[Temp])+1)</f>
        <v>#REF!</v>
      </c>
      <c r="T228" s="39" t="e" cm="1">
        <f t="array" ref="T228">INDEX(Curva_Temp[Warranted Power Curve for 
1.194Kg/m3 air density '[kW']
SG 5.0-145 (AM+1, 5.2MW) AT 
90M],MATCH(TBL_CalcDarwin[[#This Row],[Darwin Temp.
°C]],Curva_Temp[Temp])+1)</f>
        <v>#REF!</v>
      </c>
      <c r="U2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8" s="39" t="e">
        <f>INDEX(Curva_Temp[Temp],MATCH(TBL_CalcDarwin[[#This Row],[Darwin Temp.
°C]],Curva_Temp[Temp]))</f>
        <v>#REF!</v>
      </c>
      <c r="Z228" s="39" t="e">
        <f>INDEX(Curva_Temp[Warranted Power Curve for 
1.194Kg/m3 air density '[kW']
SG 5.0-145 (AM 0, 5.0MW) AT 
90M],MATCH(TBL_CalcDarwin[[#This Row],[Darwin Temp.
°C]],Curva_Temp[Temp]))</f>
        <v>#REF!</v>
      </c>
      <c r="AA228" s="39" t="e" cm="1">
        <f t="array" ref="AA228">INDEX(Curva_Temp[Temp],MATCH(TBL_CalcDarwin[[#This Row],[Darwin Temp.
°C]],Curva_Temp[Temp])+1)</f>
        <v>#REF!</v>
      </c>
      <c r="AB228" s="39" t="e" cm="1">
        <f t="array" ref="AB228">INDEX(Curva_Temp[Warranted Power Curve for 
1.194Kg/m3 air density '[kW']
SG 5.0-145 (AM 0, 5.0MW) AT 
90M],MATCH(TBL_CalcDarwin[[#This Row],[Darwin Temp.
°C]],Curva_Temp[Temp])+1)</f>
        <v>#REF!</v>
      </c>
      <c r="AC228" s="43" t="e">
        <f>HLOOKUP(TBL_CalcDarwin[[#This Row],[Fecha]],#REF!,2,FALSE)</f>
        <v>#REF!</v>
      </c>
      <c r="AD228" s="43" t="e">
        <f>HLOOKUP(TBL_CalcDarwin[[#This Row],[Fecha]],#REF!,3,FALSE)</f>
        <v>#REF!</v>
      </c>
      <c r="AE228" s="43" t="e">
        <f>HLOOKUP(TBL_CalcDarwin[[#This Row],[Fecha]],#REF!,4,FALSE)</f>
        <v>#REF!</v>
      </c>
      <c r="AF228" s="43" t="e">
        <f>HLOOKUP(TBL_CalcDarwin[[#This Row],[Fecha]],#REF!,5,FALSE)</f>
        <v>#REF!</v>
      </c>
      <c r="AG228" s="43" t="e">
        <f>HLOOKUP(TBL_CalcDarwin[[#This Row],[Fecha]],#REF!,6,FALSE)</f>
        <v>#REF!</v>
      </c>
      <c r="AH228" s="43" t="e">
        <f>HLOOKUP(TBL_CalcDarwin[[#This Row],[Fecha]],#REF!,7,FALSE)</f>
        <v>#REF!</v>
      </c>
      <c r="AI228" s="44" t="e">
        <f>HLOOKUP(TBL_CalcDarwin[[#This Row],[Fecha]],#REF!,8,FALSE)</f>
        <v>#REF!</v>
      </c>
      <c r="AJ228" s="44" t="e">
        <f>HLOOKUP(TBL_CalcDarwin[[#This Row],[Fecha]],#REF!,9,FALSE)</f>
        <v>#REF!</v>
      </c>
      <c r="AK228" s="44" t="e">
        <f>HLOOKUP(TBL_CalcDarwin[[#This Row],[Fecha]],#REF!,10,FALSE)</f>
        <v>#REF!</v>
      </c>
      <c r="AL228" s="44" t="e">
        <f>HLOOKUP(TBL_CalcDarwin[[#This Row],[Fecha]],#REF!,11,FALSE)</f>
        <v>#REF!</v>
      </c>
      <c r="AM228" s="44" t="e">
        <f>HLOOKUP(TBL_CalcDarwin[[#This Row],[Fecha]],#REF!,12,FALSE)</f>
        <v>#REF!</v>
      </c>
      <c r="AN228" s="44" t="e">
        <f>HLOOKUP(TBL_CalcDarwin[[#This Row],[Fecha]],#REF!,13,FALSE)</f>
        <v>#REF!</v>
      </c>
      <c r="AO228" s="35" t="e">
        <f>TBL_CalcDarwin[[#This Row],[Lomitas - Barra A - 5.2 - Cerro]]+TBL_CalcDarwin[[#This Row],[Lomitas - Barra A - 5.2 - Medio]]+TBL_CalcDarwin[[#This Row],[Lomitas - Barra A - 5.2 - Mar]]</f>
        <v>#REF!</v>
      </c>
      <c r="AP2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8" s="35" t="e">
        <f>TBL_CalcDarwin[[#This Row],[Expansión - Barra A - 5.2 - Cerro]]+TBL_CalcDarwin[[#This Row],[Expansión - Barra A - 5.2 - Medio]]+TBL_CalcDarwin[[#This Row],[Expansión - Barra A - 5.2 - Mar]]</f>
        <v>#REF!</v>
      </c>
      <c r="AT228" s="35" t="e">
        <f>TBL_CalcDarwin[[#This Row],[Expansión - Barra B - 5.2 - Cerro]]</f>
        <v>#REF!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8" s="29" t="e">
        <f>TBL_CalcDarwin[[#This Row],[Expansión - Barra B - 5.2 - Cerro]]*TBL_CalcDarwin[[#This Row],[AEG 5.2 MW Cerro]]</f>
        <v>#REF!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3">
      <c r="B229" s="51" t="e">
        <f t="shared" si="19"/>
        <v>#REF!</v>
      </c>
      <c r="C229" s="17" t="e">
        <f t="shared" si="22"/>
        <v>#REF!</v>
      </c>
      <c r="D229" s="34" t="e">
        <f>TBL_CalcDarwin[[#This Row],[Darwin PLOM
MW]]+TBL_CalcDarwin[[#This Row],[Darwin PLOME
MW]]</f>
        <v>#REF!</v>
      </c>
      <c r="E229" s="34" t="e">
        <f>TBL_CalcDarwin[[#This Row],[PLOM MW TOTAL BARRA A]]+TBL_CalcDarwin[[#This Row],[PLOM MW TOTAL BARRA B]]</f>
        <v>#REF!</v>
      </c>
      <c r="F229" s="34" t="e">
        <f>TBL_CalcDarwin[[#This Row],[PLOME MW TOTAL BARRA A]]+TBL_CalcDarwin[[#This Row],[PLOME MW TOTAL BARRA B]]</f>
        <v>#REF!</v>
      </c>
      <c r="G229" s="46" t="e">
        <f>#REF!</f>
        <v>#REF!</v>
      </c>
      <c r="H229" s="46" t="e">
        <f>#REF!</f>
        <v>#REF!</v>
      </c>
      <c r="I229" s="47" t="e">
        <f>#REF!</f>
        <v>#REF!</v>
      </c>
      <c r="J229" s="45" t="e">
        <f>CEILING(#REF!*TBL_CalcDarwin[[#This Row],[Darwin Gusts
m/s]],0.5)</f>
        <v>#REF!</v>
      </c>
      <c r="K229" s="45" t="e">
        <f>CEILING(#REF!*TBL_CalcDarwin[[#This Row],[Darwin Gusts
m/s]],0.5)</f>
        <v>#REF!</v>
      </c>
      <c r="L229" s="45" t="e">
        <f>CEILING(TBL_CalcDarwin[[#This Row],[Darwin Gusts
m/s]],0.5)</f>
        <v>#REF!</v>
      </c>
      <c r="M2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9" s="39" t="e">
        <f>INDEX(Curva_Temp[Temp],MATCH(TBL_CalcDarwin[[#This Row],[Darwin Temp.
°C]],Curva_Temp[Temp]))</f>
        <v>#REF!</v>
      </c>
      <c r="R229" s="39" t="e">
        <f>INDEX(Curva_Temp[Warranted Power Curve for 
1.194Kg/m3 air density '[kW']
SG 5.0-145 (AM+1, 5.2MW) AT 
90M],MATCH(TBL_CalcDarwin[[#This Row],[Darwin Temp.
°C]],Curva_Temp[Temp]))</f>
        <v>#REF!</v>
      </c>
      <c r="S229" s="39" t="e" cm="1">
        <f t="array" ref="S229">INDEX(Curva_Temp[Temp],MATCH(TBL_CalcDarwin[[#This Row],[Darwin Temp.
°C]],Curva_Temp[Temp])+1)</f>
        <v>#REF!</v>
      </c>
      <c r="T229" s="39" t="e" cm="1">
        <f t="array" ref="T229">INDEX(Curva_Temp[Warranted Power Curve for 
1.194Kg/m3 air density '[kW']
SG 5.0-145 (AM+1, 5.2MW) AT 
90M],MATCH(TBL_CalcDarwin[[#This Row],[Darwin Temp.
°C]],Curva_Temp[Temp])+1)</f>
        <v>#REF!</v>
      </c>
      <c r="U2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9" s="39" t="e">
        <f>INDEX(Curva_Temp[Temp],MATCH(TBL_CalcDarwin[[#This Row],[Darwin Temp.
°C]],Curva_Temp[Temp]))</f>
        <v>#REF!</v>
      </c>
      <c r="Z229" s="39" t="e">
        <f>INDEX(Curva_Temp[Warranted Power Curve for 
1.194Kg/m3 air density '[kW']
SG 5.0-145 (AM 0, 5.0MW) AT 
90M],MATCH(TBL_CalcDarwin[[#This Row],[Darwin Temp.
°C]],Curva_Temp[Temp]))</f>
        <v>#REF!</v>
      </c>
      <c r="AA229" s="39" t="e" cm="1">
        <f t="array" ref="AA229">INDEX(Curva_Temp[Temp],MATCH(TBL_CalcDarwin[[#This Row],[Darwin Temp.
°C]],Curva_Temp[Temp])+1)</f>
        <v>#REF!</v>
      </c>
      <c r="AB229" s="39" t="e" cm="1">
        <f t="array" ref="AB229">INDEX(Curva_Temp[Warranted Power Curve for 
1.194Kg/m3 air density '[kW']
SG 5.0-145 (AM 0, 5.0MW) AT 
90M],MATCH(TBL_CalcDarwin[[#This Row],[Darwin Temp.
°C]],Curva_Temp[Temp])+1)</f>
        <v>#REF!</v>
      </c>
      <c r="AC229" s="43" t="e">
        <f>HLOOKUP(TBL_CalcDarwin[[#This Row],[Fecha]],#REF!,2,FALSE)</f>
        <v>#REF!</v>
      </c>
      <c r="AD229" s="43" t="e">
        <f>HLOOKUP(TBL_CalcDarwin[[#This Row],[Fecha]],#REF!,3,FALSE)</f>
        <v>#REF!</v>
      </c>
      <c r="AE229" s="43" t="e">
        <f>HLOOKUP(TBL_CalcDarwin[[#This Row],[Fecha]],#REF!,4,FALSE)</f>
        <v>#REF!</v>
      </c>
      <c r="AF229" s="43" t="e">
        <f>HLOOKUP(TBL_CalcDarwin[[#This Row],[Fecha]],#REF!,5,FALSE)</f>
        <v>#REF!</v>
      </c>
      <c r="AG229" s="43" t="e">
        <f>HLOOKUP(TBL_CalcDarwin[[#This Row],[Fecha]],#REF!,6,FALSE)</f>
        <v>#REF!</v>
      </c>
      <c r="AH229" s="43" t="e">
        <f>HLOOKUP(TBL_CalcDarwin[[#This Row],[Fecha]],#REF!,7,FALSE)</f>
        <v>#REF!</v>
      </c>
      <c r="AI229" s="44" t="e">
        <f>HLOOKUP(TBL_CalcDarwin[[#This Row],[Fecha]],#REF!,8,FALSE)</f>
        <v>#REF!</v>
      </c>
      <c r="AJ229" s="44" t="e">
        <f>HLOOKUP(TBL_CalcDarwin[[#This Row],[Fecha]],#REF!,9,FALSE)</f>
        <v>#REF!</v>
      </c>
      <c r="AK229" s="44" t="e">
        <f>HLOOKUP(TBL_CalcDarwin[[#This Row],[Fecha]],#REF!,10,FALSE)</f>
        <v>#REF!</v>
      </c>
      <c r="AL229" s="44" t="e">
        <f>HLOOKUP(TBL_CalcDarwin[[#This Row],[Fecha]],#REF!,11,FALSE)</f>
        <v>#REF!</v>
      </c>
      <c r="AM229" s="44" t="e">
        <f>HLOOKUP(TBL_CalcDarwin[[#This Row],[Fecha]],#REF!,12,FALSE)</f>
        <v>#REF!</v>
      </c>
      <c r="AN229" s="44" t="e">
        <f>HLOOKUP(TBL_CalcDarwin[[#This Row],[Fecha]],#REF!,13,FALSE)</f>
        <v>#REF!</v>
      </c>
      <c r="AO229" s="35" t="e">
        <f>TBL_CalcDarwin[[#This Row],[Lomitas - Barra A - 5.2 - Cerro]]+TBL_CalcDarwin[[#This Row],[Lomitas - Barra A - 5.2 - Medio]]+TBL_CalcDarwin[[#This Row],[Lomitas - Barra A - 5.2 - Mar]]</f>
        <v>#REF!</v>
      </c>
      <c r="AP2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9" s="35" t="e">
        <f>TBL_CalcDarwin[[#This Row],[Expansión - Barra A - 5.2 - Cerro]]+TBL_CalcDarwin[[#This Row],[Expansión - Barra A - 5.2 - Medio]]+TBL_CalcDarwin[[#This Row],[Expansión - Barra A - 5.2 - Mar]]</f>
        <v>#REF!</v>
      </c>
      <c r="AT229" s="35" t="e">
        <f>TBL_CalcDarwin[[#This Row],[Expansión - Barra B - 5.2 - Cerro]]</f>
        <v>#REF!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9" s="29" t="e">
        <f>TBL_CalcDarwin[[#This Row],[Expansión - Barra B - 5.2 - Cerro]]*TBL_CalcDarwin[[#This Row],[AEG 5.2 MW Cerro]]</f>
        <v>#REF!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L50"/>
  <sheetViews>
    <sheetView tabSelected="1" zoomScale="80" zoomScaleNormal="80" workbookViewId="0">
      <selection activeCell="U17" sqref="U17"/>
    </sheetView>
  </sheetViews>
  <sheetFormatPr baseColWidth="10" defaultColWidth="8.6328125" defaultRowHeight="14.5" x14ac:dyDescent="0.35"/>
  <cols>
    <col min="1" max="1" width="25.6328125" customWidth="1"/>
    <col min="2" max="2" width="10.54296875" bestFit="1" customWidth="1"/>
    <col min="3" max="3" width="13" style="15" customWidth="1"/>
    <col min="6" max="6" width="25.6328125" customWidth="1"/>
    <col min="8" max="8" width="16.36328125" style="1" customWidth="1"/>
    <col min="9" max="9" width="16.6328125" style="1" customWidth="1"/>
    <col min="10" max="11" width="18.6328125" bestFit="1" customWidth="1"/>
    <col min="12" max="12" width="20.54296875" bestFit="1" customWidth="1"/>
  </cols>
  <sheetData>
    <row r="1" spans="1:12" ht="54.65" customHeight="1" x14ac:dyDescent="0.35">
      <c r="A1" s="68" t="s">
        <v>117</v>
      </c>
      <c r="B1" s="68"/>
      <c r="C1" s="68"/>
      <c r="F1" s="68" t="s">
        <v>118</v>
      </c>
      <c r="G1" s="68"/>
      <c r="H1" s="68"/>
      <c r="I1" s="68"/>
      <c r="J1" s="68"/>
      <c r="K1" s="68"/>
      <c r="L1" s="68"/>
    </row>
    <row r="2" spans="1:12" ht="59.25" customHeight="1" x14ac:dyDescent="0.3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2" x14ac:dyDescent="0.35">
      <c r="A3" s="66">
        <v>45487</v>
      </c>
      <c r="B3" s="48">
        <v>0</v>
      </c>
      <c r="C3" s="1">
        <v>13.7</v>
      </c>
      <c r="F3" s="67">
        <v>45489</v>
      </c>
      <c r="G3" s="49">
        <v>0</v>
      </c>
      <c r="H3" s="50">
        <v>6.048</v>
      </c>
      <c r="I3" s="50">
        <v>5.399</v>
      </c>
      <c r="J3" s="53">
        <v>21</v>
      </c>
      <c r="K3" s="53">
        <v>15</v>
      </c>
      <c r="L3" s="50">
        <v>11.446999999999999</v>
      </c>
    </row>
    <row r="4" spans="1:12" x14ac:dyDescent="0.35">
      <c r="A4" s="66">
        <v>45487.020833333336</v>
      </c>
      <c r="B4" s="48">
        <v>2.0833333333333332E-2</v>
      </c>
      <c r="C4" s="1">
        <v>13.2</v>
      </c>
      <c r="F4" s="67">
        <v>45489.020833333336</v>
      </c>
      <c r="G4" s="49">
        <v>2.0833333333333332E-2</v>
      </c>
      <c r="H4" s="50">
        <v>6.048</v>
      </c>
      <c r="I4" s="50">
        <v>5.399</v>
      </c>
      <c r="J4" s="53">
        <v>21</v>
      </c>
      <c r="K4" s="53">
        <v>15</v>
      </c>
      <c r="L4" s="50">
        <v>11.446999999999999</v>
      </c>
    </row>
    <row r="5" spans="1:12" x14ac:dyDescent="0.35">
      <c r="A5" s="66">
        <v>45487.041666666672</v>
      </c>
      <c r="B5" s="48">
        <v>4.1666666666666664E-2</v>
      </c>
      <c r="C5" s="1">
        <v>14.2</v>
      </c>
      <c r="F5" s="67">
        <v>45489.041666666672</v>
      </c>
      <c r="G5" s="49">
        <v>4.1666666666666664E-2</v>
      </c>
      <c r="H5" s="50">
        <v>3.5700000000000003</v>
      </c>
      <c r="I5" s="50">
        <v>3.3769999999999998</v>
      </c>
      <c r="J5" s="53">
        <v>21</v>
      </c>
      <c r="K5" s="53">
        <v>15</v>
      </c>
      <c r="L5" s="50">
        <v>6.9470000000000001</v>
      </c>
    </row>
    <row r="6" spans="1:12" x14ac:dyDescent="0.35">
      <c r="A6" s="66">
        <v>45487.062500000007</v>
      </c>
      <c r="B6" s="48">
        <v>6.25E-2</v>
      </c>
      <c r="C6" s="1">
        <v>13.2</v>
      </c>
      <c r="F6" s="67">
        <v>45489.062500000007</v>
      </c>
      <c r="G6" s="49">
        <v>6.25E-2</v>
      </c>
      <c r="H6" s="50">
        <v>3.5700000000000003</v>
      </c>
      <c r="I6" s="50">
        <v>3.3769999999999998</v>
      </c>
      <c r="J6" s="53">
        <v>21</v>
      </c>
      <c r="K6" s="53">
        <v>15</v>
      </c>
      <c r="L6" s="50">
        <v>6.9470000000000001</v>
      </c>
    </row>
    <row r="7" spans="1:12" x14ac:dyDescent="0.35">
      <c r="A7" s="66">
        <v>45487.083333333343</v>
      </c>
      <c r="B7" s="48">
        <v>8.3333333333333329E-2</v>
      </c>
      <c r="C7" s="1">
        <v>15.2</v>
      </c>
      <c r="F7" s="67">
        <v>45489.083333333343</v>
      </c>
      <c r="G7" s="49">
        <v>8.3333333333333329E-2</v>
      </c>
      <c r="H7" s="50">
        <v>12.254999999999999</v>
      </c>
      <c r="I7" s="50">
        <v>10.759</v>
      </c>
      <c r="J7" s="53">
        <v>21</v>
      </c>
      <c r="K7" s="53">
        <v>15</v>
      </c>
      <c r="L7" s="50">
        <v>23.013999999999999</v>
      </c>
    </row>
    <row r="8" spans="1:12" x14ac:dyDescent="0.35">
      <c r="A8" s="66">
        <v>45487.104166666679</v>
      </c>
      <c r="B8" s="48">
        <v>0.10416666666666666</v>
      </c>
      <c r="C8" s="1">
        <v>14.6</v>
      </c>
      <c r="F8" s="67">
        <v>45489.104166666679</v>
      </c>
      <c r="G8" s="49">
        <v>0.10416666666666666</v>
      </c>
      <c r="H8" s="50">
        <v>12.254999999999999</v>
      </c>
      <c r="I8" s="50">
        <v>10.759</v>
      </c>
      <c r="J8" s="53">
        <v>21</v>
      </c>
      <c r="K8" s="53">
        <v>15</v>
      </c>
      <c r="L8" s="50">
        <v>23.013999999999999</v>
      </c>
    </row>
    <row r="9" spans="1:12" x14ac:dyDescent="0.35">
      <c r="A9" s="66">
        <v>45487.125000000015</v>
      </c>
      <c r="B9" s="48">
        <v>0.12499999999999999</v>
      </c>
      <c r="C9" s="1">
        <v>13.2</v>
      </c>
      <c r="F9" s="67">
        <v>45489.125000000015</v>
      </c>
      <c r="G9" s="49">
        <v>0.12499999999999999</v>
      </c>
      <c r="H9" s="50">
        <v>31.622</v>
      </c>
      <c r="I9" s="50">
        <v>28.221000000000004</v>
      </c>
      <c r="J9" s="53">
        <v>21</v>
      </c>
      <c r="K9" s="53">
        <v>15</v>
      </c>
      <c r="L9" s="50">
        <v>59.843000000000004</v>
      </c>
    </row>
    <row r="10" spans="1:12" x14ac:dyDescent="0.35">
      <c r="A10" s="66">
        <v>45487.14583333335</v>
      </c>
      <c r="B10" s="48">
        <v>0.14583333333333331</v>
      </c>
      <c r="C10" s="1">
        <v>14.8</v>
      </c>
      <c r="F10" s="67">
        <v>45489.14583333335</v>
      </c>
      <c r="G10" s="49">
        <v>0.14583333333333331</v>
      </c>
      <c r="H10" s="50">
        <v>31.622</v>
      </c>
      <c r="I10" s="50">
        <v>28.221000000000004</v>
      </c>
      <c r="J10" s="53">
        <v>21</v>
      </c>
      <c r="K10" s="53">
        <v>15</v>
      </c>
      <c r="L10" s="50">
        <v>59.843000000000004</v>
      </c>
    </row>
    <row r="11" spans="1:12" x14ac:dyDescent="0.35">
      <c r="A11" s="66">
        <v>45487.166666666686</v>
      </c>
      <c r="B11" s="48">
        <v>0.16666666666666666</v>
      </c>
      <c r="C11" s="1">
        <v>14.8</v>
      </c>
      <c r="F11" s="67">
        <v>45489.166666666686</v>
      </c>
      <c r="G11" s="49">
        <v>0.16666666666666666</v>
      </c>
      <c r="H11" s="50">
        <v>55.587000000000003</v>
      </c>
      <c r="I11" s="50">
        <v>48.426000000000002</v>
      </c>
      <c r="J11" s="53">
        <v>21</v>
      </c>
      <c r="K11" s="53">
        <v>15</v>
      </c>
      <c r="L11" s="50">
        <v>104.01300000000001</v>
      </c>
    </row>
    <row r="12" spans="1:12" x14ac:dyDescent="0.35">
      <c r="A12" s="66">
        <v>45487.187500000022</v>
      </c>
      <c r="B12" s="48">
        <v>0.1875</v>
      </c>
      <c r="C12" s="1">
        <v>13.9</v>
      </c>
      <c r="F12" s="67">
        <v>45489.187500000022</v>
      </c>
      <c r="G12" s="49">
        <v>0.1875</v>
      </c>
      <c r="H12" s="50">
        <v>55.587000000000003</v>
      </c>
      <c r="I12" s="50">
        <v>48.426000000000002</v>
      </c>
      <c r="J12" s="53">
        <v>21</v>
      </c>
      <c r="K12" s="53">
        <v>15</v>
      </c>
      <c r="L12" s="50">
        <v>104.01300000000001</v>
      </c>
    </row>
    <row r="13" spans="1:12" x14ac:dyDescent="0.35">
      <c r="A13" s="66">
        <v>45487.208333333358</v>
      </c>
      <c r="B13" s="48">
        <v>0.20833333333333334</v>
      </c>
      <c r="C13" s="1">
        <v>15</v>
      </c>
      <c r="F13" s="67">
        <v>45489.208333333358</v>
      </c>
      <c r="G13" s="49">
        <v>0.20833333333333334</v>
      </c>
      <c r="H13" s="50">
        <v>69.373999999999995</v>
      </c>
      <c r="I13" s="50">
        <v>61.087999999999994</v>
      </c>
      <c r="J13" s="53">
        <v>21</v>
      </c>
      <c r="K13" s="53">
        <v>15</v>
      </c>
      <c r="L13" s="50">
        <v>130.46199999999999</v>
      </c>
    </row>
    <row r="14" spans="1:12" x14ac:dyDescent="0.35">
      <c r="A14" s="66">
        <v>45487.229166666693</v>
      </c>
      <c r="B14" s="48">
        <v>0.22916666666666669</v>
      </c>
      <c r="C14" s="1">
        <v>15.3</v>
      </c>
      <c r="F14" s="67">
        <v>45489.229166666693</v>
      </c>
      <c r="G14" s="49">
        <v>0.22916666666666669</v>
      </c>
      <c r="H14" s="50">
        <v>69.373999999999995</v>
      </c>
      <c r="I14" s="50">
        <v>61.087999999999994</v>
      </c>
      <c r="J14" s="53">
        <v>21</v>
      </c>
      <c r="K14" s="53">
        <v>15</v>
      </c>
      <c r="L14" s="50">
        <v>130.46199999999999</v>
      </c>
    </row>
    <row r="15" spans="1:12" x14ac:dyDescent="0.35">
      <c r="A15" s="66">
        <v>45487.250000000029</v>
      </c>
      <c r="B15" s="48">
        <v>0.25</v>
      </c>
      <c r="C15" s="1">
        <v>15.1</v>
      </c>
      <c r="F15" s="67">
        <v>45489.250000000029</v>
      </c>
      <c r="G15" s="49">
        <v>0.25</v>
      </c>
      <c r="H15" s="50">
        <v>78.103999999999999</v>
      </c>
      <c r="I15" s="50">
        <v>66.760999999999996</v>
      </c>
      <c r="J15" s="53">
        <v>21</v>
      </c>
      <c r="K15" s="53">
        <v>15</v>
      </c>
      <c r="L15" s="50">
        <v>144.86500000000001</v>
      </c>
    </row>
    <row r="16" spans="1:12" x14ac:dyDescent="0.35">
      <c r="A16" s="66">
        <v>45487.270833333365</v>
      </c>
      <c r="B16" s="48">
        <v>0.27083333333333331</v>
      </c>
      <c r="C16" s="1">
        <v>13.1</v>
      </c>
      <c r="F16" s="67">
        <v>45489.270833333365</v>
      </c>
      <c r="G16" s="49">
        <v>0.27083333333333331</v>
      </c>
      <c r="H16" s="50">
        <v>78.103999999999999</v>
      </c>
      <c r="I16" s="50">
        <v>66.760999999999996</v>
      </c>
      <c r="J16" s="53">
        <v>21</v>
      </c>
      <c r="K16" s="53">
        <v>15</v>
      </c>
      <c r="L16" s="50">
        <v>144.86500000000001</v>
      </c>
    </row>
    <row r="17" spans="1:12" x14ac:dyDescent="0.35">
      <c r="A17" s="66">
        <v>45487.291666666701</v>
      </c>
      <c r="B17" s="48">
        <v>0.29166666666666663</v>
      </c>
      <c r="C17" s="1">
        <v>9.6999999999999993</v>
      </c>
      <c r="F17" s="67">
        <v>45489.291666666701</v>
      </c>
      <c r="G17" s="49">
        <v>0.29166666666666663</v>
      </c>
      <c r="H17" s="50">
        <v>86.09</v>
      </c>
      <c r="I17" s="50">
        <v>71.247</v>
      </c>
      <c r="J17" s="53">
        <v>21</v>
      </c>
      <c r="K17" s="53">
        <v>15</v>
      </c>
      <c r="L17" s="50">
        <v>157.33699999999999</v>
      </c>
    </row>
    <row r="18" spans="1:12" x14ac:dyDescent="0.35">
      <c r="A18" s="66">
        <v>45487.312500000036</v>
      </c>
      <c r="B18" s="48">
        <v>0.31249999999999994</v>
      </c>
      <c r="C18" s="1">
        <v>13.1</v>
      </c>
      <c r="F18" s="67">
        <v>45489.312500000036</v>
      </c>
      <c r="G18" s="49">
        <v>0.31249999999999994</v>
      </c>
      <c r="H18" s="50">
        <v>86.09</v>
      </c>
      <c r="I18" s="50">
        <v>71.247</v>
      </c>
      <c r="J18" s="53">
        <v>21</v>
      </c>
      <c r="K18" s="53">
        <v>15</v>
      </c>
      <c r="L18" s="50">
        <v>157.33699999999999</v>
      </c>
    </row>
    <row r="19" spans="1:12" x14ac:dyDescent="0.35">
      <c r="A19" s="66">
        <v>45487.333333333372</v>
      </c>
      <c r="B19" s="48">
        <v>0.33333333333333326</v>
      </c>
      <c r="C19" s="1">
        <v>13.1</v>
      </c>
      <c r="F19" s="67">
        <v>45489.333333333372</v>
      </c>
      <c r="G19" s="49">
        <v>0.33333333333333326</v>
      </c>
      <c r="H19" s="50">
        <v>79.828000000000003</v>
      </c>
      <c r="I19" s="50">
        <v>66.760999999999996</v>
      </c>
      <c r="J19" s="53">
        <v>21</v>
      </c>
      <c r="K19" s="53">
        <v>15</v>
      </c>
      <c r="L19" s="50">
        <v>146.589</v>
      </c>
    </row>
    <row r="20" spans="1:12" x14ac:dyDescent="0.35">
      <c r="A20" s="66">
        <v>45487.354166666708</v>
      </c>
      <c r="B20" s="48">
        <v>0.35416666666666657</v>
      </c>
      <c r="C20" s="1">
        <v>17.100000000000001</v>
      </c>
      <c r="F20" s="67">
        <v>45489.354166666708</v>
      </c>
      <c r="G20" s="49">
        <v>0.35416666666666657</v>
      </c>
      <c r="H20" s="50">
        <v>79.828000000000003</v>
      </c>
      <c r="I20" s="50">
        <v>66.760999999999996</v>
      </c>
      <c r="J20" s="53">
        <v>21</v>
      </c>
      <c r="K20" s="53">
        <v>15</v>
      </c>
      <c r="L20" s="50">
        <v>146.589</v>
      </c>
    </row>
    <row r="21" spans="1:12" x14ac:dyDescent="0.35">
      <c r="A21" s="66">
        <v>45487.375000000044</v>
      </c>
      <c r="B21" s="48">
        <v>0.37499999999999989</v>
      </c>
      <c r="C21" s="1">
        <v>13.7</v>
      </c>
      <c r="F21" s="67">
        <v>45489.375000000044</v>
      </c>
      <c r="G21" s="49">
        <v>0.37499999999999989</v>
      </c>
      <c r="H21" s="50">
        <v>69.373999999999995</v>
      </c>
      <c r="I21" s="50">
        <v>61.087999999999994</v>
      </c>
      <c r="J21" s="53">
        <v>21</v>
      </c>
      <c r="K21" s="53">
        <v>15</v>
      </c>
      <c r="L21" s="50">
        <v>130.46199999999999</v>
      </c>
    </row>
    <row r="22" spans="1:12" x14ac:dyDescent="0.35">
      <c r="A22" s="66">
        <v>45487.395833333379</v>
      </c>
      <c r="B22" s="48">
        <v>0.3958333333333332</v>
      </c>
      <c r="C22" s="1">
        <v>14.4</v>
      </c>
      <c r="F22" s="67">
        <v>45489.395833333379</v>
      </c>
      <c r="G22" s="49">
        <v>0.3958333333333332</v>
      </c>
      <c r="H22" s="50">
        <v>69.373999999999995</v>
      </c>
      <c r="I22" s="50">
        <v>61.087999999999994</v>
      </c>
      <c r="J22" s="53">
        <v>21</v>
      </c>
      <c r="K22" s="53">
        <v>15</v>
      </c>
      <c r="L22" s="50">
        <v>130.46199999999999</v>
      </c>
    </row>
    <row r="23" spans="1:12" x14ac:dyDescent="0.35">
      <c r="A23" s="66">
        <v>45487.416666666715</v>
      </c>
      <c r="B23" s="48">
        <v>0.41666666666666652</v>
      </c>
      <c r="C23" s="1">
        <v>19.399999999999999</v>
      </c>
      <c r="F23" s="67">
        <v>45489.416666666715</v>
      </c>
      <c r="G23" s="49">
        <v>0.41666666666666652</v>
      </c>
      <c r="H23" s="50">
        <v>55.587000000000003</v>
      </c>
      <c r="I23" s="50">
        <v>48.426000000000002</v>
      </c>
      <c r="J23" s="53">
        <v>21</v>
      </c>
      <c r="K23" s="53">
        <v>15</v>
      </c>
      <c r="L23" s="50">
        <v>104.01300000000001</v>
      </c>
    </row>
    <row r="24" spans="1:12" x14ac:dyDescent="0.35">
      <c r="A24" s="66">
        <v>45487.437500000051</v>
      </c>
      <c r="B24" s="48">
        <v>0.43749999999999983</v>
      </c>
      <c r="C24" s="1">
        <v>18</v>
      </c>
      <c r="F24" s="67">
        <v>45489.437500000051</v>
      </c>
      <c r="G24" s="49">
        <v>0.43749999999999983</v>
      </c>
      <c r="H24" s="50">
        <v>55.587000000000003</v>
      </c>
      <c r="I24" s="50">
        <v>48.426000000000002</v>
      </c>
      <c r="J24" s="53">
        <v>21</v>
      </c>
      <c r="K24" s="53">
        <v>15</v>
      </c>
      <c r="L24" s="50">
        <v>104.01300000000001</v>
      </c>
    </row>
    <row r="25" spans="1:12" x14ac:dyDescent="0.35">
      <c r="A25" s="66">
        <v>45487.458333333387</v>
      </c>
      <c r="B25" s="48">
        <v>0.45833333333333315</v>
      </c>
      <c r="C25" s="1">
        <v>18.899999999999999</v>
      </c>
      <c r="F25" s="67">
        <v>45489.458333333387</v>
      </c>
      <c r="G25" s="49">
        <v>0.45833333333333315</v>
      </c>
      <c r="H25" s="50">
        <v>61.670999999999999</v>
      </c>
      <c r="I25" s="50">
        <v>54.544000000000004</v>
      </c>
      <c r="J25" s="53">
        <v>21</v>
      </c>
      <c r="K25" s="53">
        <v>15</v>
      </c>
      <c r="L25" s="50">
        <v>116.215</v>
      </c>
    </row>
    <row r="26" spans="1:12" x14ac:dyDescent="0.35">
      <c r="A26" s="66">
        <v>45487.479166666722</v>
      </c>
      <c r="B26" s="48">
        <v>0.47916666666666646</v>
      </c>
      <c r="C26" s="1">
        <v>16.899999999999999</v>
      </c>
      <c r="F26" s="67">
        <v>45489.479166666722</v>
      </c>
      <c r="G26" s="49">
        <v>0.47916666666666646</v>
      </c>
      <c r="H26" s="50">
        <v>61.670999999999999</v>
      </c>
      <c r="I26" s="50">
        <v>54.544000000000004</v>
      </c>
      <c r="J26" s="53">
        <v>21</v>
      </c>
      <c r="K26" s="53">
        <v>15</v>
      </c>
      <c r="L26" s="50">
        <v>116.215</v>
      </c>
    </row>
    <row r="27" spans="1:12" x14ac:dyDescent="0.35">
      <c r="A27" s="66">
        <v>45487.500000000058</v>
      </c>
      <c r="B27" s="48">
        <v>0.49999999999999978</v>
      </c>
      <c r="C27" s="1">
        <v>17.5</v>
      </c>
      <c r="F27" s="67">
        <v>45489.500000000058</v>
      </c>
      <c r="G27" s="49">
        <v>0.49999999999999978</v>
      </c>
      <c r="H27" s="50">
        <v>64.954000000000008</v>
      </c>
      <c r="I27" s="50">
        <v>55.482000000000006</v>
      </c>
      <c r="J27" s="53">
        <v>21</v>
      </c>
      <c r="K27" s="53">
        <v>15</v>
      </c>
      <c r="L27" s="50">
        <v>120.43600000000001</v>
      </c>
    </row>
    <row r="28" spans="1:12" x14ac:dyDescent="0.35">
      <c r="A28" s="66">
        <v>45487.520833333394</v>
      </c>
      <c r="B28" s="48">
        <v>0.52083333333333315</v>
      </c>
      <c r="C28" s="1">
        <v>16.8</v>
      </c>
      <c r="F28" s="67">
        <v>45489.520833333394</v>
      </c>
      <c r="G28" s="49">
        <v>0.52083333333333315</v>
      </c>
      <c r="H28" s="50">
        <v>64.954000000000008</v>
      </c>
      <c r="I28" s="50">
        <v>55.482000000000006</v>
      </c>
      <c r="J28" s="53">
        <v>21</v>
      </c>
      <c r="K28" s="53">
        <v>15</v>
      </c>
      <c r="L28" s="50">
        <v>120.43600000000001</v>
      </c>
    </row>
    <row r="29" spans="1:12" x14ac:dyDescent="0.35">
      <c r="A29" s="66">
        <v>45487.54166666673</v>
      </c>
      <c r="B29" s="48">
        <v>0.54166666666666652</v>
      </c>
      <c r="C29" s="1">
        <v>16.399999999999999</v>
      </c>
      <c r="F29" s="67">
        <v>45489.54166666673</v>
      </c>
      <c r="G29" s="49">
        <v>0.54166666666666652</v>
      </c>
      <c r="H29" s="50">
        <v>69.373999999999995</v>
      </c>
      <c r="I29" s="50">
        <v>61.087999999999994</v>
      </c>
      <c r="J29" s="53">
        <v>21</v>
      </c>
      <c r="K29" s="53">
        <v>15</v>
      </c>
      <c r="L29" s="50">
        <v>130.46199999999999</v>
      </c>
    </row>
    <row r="30" spans="1:12" x14ac:dyDescent="0.35">
      <c r="A30" s="66">
        <v>45487.562500000065</v>
      </c>
      <c r="B30" s="48">
        <v>0.56249999999999989</v>
      </c>
      <c r="C30" s="1">
        <v>16</v>
      </c>
      <c r="F30" s="67">
        <v>45489.562500000065</v>
      </c>
      <c r="G30" s="49">
        <v>0.56249999999999989</v>
      </c>
      <c r="H30" s="50">
        <v>69.373999999999995</v>
      </c>
      <c r="I30" s="50">
        <v>61.087999999999994</v>
      </c>
      <c r="J30" s="53">
        <v>21</v>
      </c>
      <c r="K30" s="53">
        <v>15</v>
      </c>
      <c r="L30" s="50">
        <v>130.46199999999999</v>
      </c>
    </row>
    <row r="31" spans="1:12" x14ac:dyDescent="0.35">
      <c r="A31" s="66">
        <v>45487.583333333401</v>
      </c>
      <c r="B31" s="48">
        <v>0.58333333333333326</v>
      </c>
      <c r="C31" s="1">
        <v>13.9</v>
      </c>
      <c r="F31" s="67">
        <v>45489.583333333401</v>
      </c>
      <c r="G31" s="49">
        <v>0.58333333333333326</v>
      </c>
      <c r="H31" s="50">
        <v>70.897999999999996</v>
      </c>
      <c r="I31" s="50">
        <v>61.087999999999994</v>
      </c>
      <c r="J31" s="53">
        <v>21</v>
      </c>
      <c r="K31" s="53">
        <v>15</v>
      </c>
      <c r="L31" s="50">
        <v>131.98599999999999</v>
      </c>
    </row>
    <row r="32" spans="1:12" x14ac:dyDescent="0.35">
      <c r="A32" s="66">
        <v>45487.604166666737</v>
      </c>
      <c r="B32" s="48">
        <v>0.60416666666666663</v>
      </c>
      <c r="C32" s="1">
        <v>17.8</v>
      </c>
      <c r="F32" s="67">
        <v>45489.604166666737</v>
      </c>
      <c r="G32" s="49">
        <v>0.60416666666666663</v>
      </c>
      <c r="H32" s="50">
        <v>70.897999999999996</v>
      </c>
      <c r="I32" s="50">
        <v>61.087999999999994</v>
      </c>
      <c r="J32" s="53">
        <v>21</v>
      </c>
      <c r="K32" s="53">
        <v>15</v>
      </c>
      <c r="L32" s="50">
        <v>131.98599999999999</v>
      </c>
    </row>
    <row r="33" spans="1:12" x14ac:dyDescent="0.35">
      <c r="A33" s="66">
        <v>45487.625000000073</v>
      </c>
      <c r="B33" s="48">
        <v>0.625</v>
      </c>
      <c r="C33" s="1">
        <v>19.399999999999999</v>
      </c>
      <c r="F33" s="67">
        <v>45489.625000000073</v>
      </c>
      <c r="G33" s="49">
        <v>0.625</v>
      </c>
      <c r="H33" s="50">
        <v>78.103999999999999</v>
      </c>
      <c r="I33" s="50">
        <v>66.760999999999996</v>
      </c>
      <c r="J33" s="53">
        <v>21</v>
      </c>
      <c r="K33" s="53">
        <v>15</v>
      </c>
      <c r="L33" s="50">
        <v>144.86500000000001</v>
      </c>
    </row>
    <row r="34" spans="1:12" x14ac:dyDescent="0.35">
      <c r="A34" s="66">
        <v>45487.645833333409</v>
      </c>
      <c r="B34" s="48">
        <v>0.64583333333333337</v>
      </c>
      <c r="C34" s="1">
        <v>19</v>
      </c>
      <c r="F34" s="67">
        <v>45489.645833333409</v>
      </c>
      <c r="G34" s="49">
        <v>0.64583333333333337</v>
      </c>
      <c r="H34" s="50">
        <v>78.103999999999999</v>
      </c>
      <c r="I34" s="50">
        <v>66.760999999999996</v>
      </c>
      <c r="J34" s="53">
        <v>21</v>
      </c>
      <c r="K34" s="53">
        <v>15</v>
      </c>
      <c r="L34" s="50">
        <v>144.86500000000001</v>
      </c>
    </row>
    <row r="35" spans="1:12" x14ac:dyDescent="0.35">
      <c r="A35" s="66">
        <v>45487.666666666744</v>
      </c>
      <c r="B35" s="48">
        <v>0.66666666666666674</v>
      </c>
      <c r="C35" s="1">
        <v>14.4</v>
      </c>
      <c r="F35" s="67">
        <v>45489.666666666744</v>
      </c>
      <c r="G35" s="49">
        <v>0.66666666666666674</v>
      </c>
      <c r="H35" s="50">
        <v>79.828000000000003</v>
      </c>
      <c r="I35" s="50">
        <v>66.760999999999996</v>
      </c>
      <c r="J35" s="53">
        <v>21</v>
      </c>
      <c r="K35" s="53">
        <v>15</v>
      </c>
      <c r="L35" s="50">
        <v>146.589</v>
      </c>
    </row>
    <row r="36" spans="1:12" x14ac:dyDescent="0.35">
      <c r="A36" s="66">
        <v>45487.68750000008</v>
      </c>
      <c r="B36" s="48">
        <v>0.68750000000000011</v>
      </c>
      <c r="C36" s="1">
        <v>13</v>
      </c>
      <c r="F36" s="67">
        <v>45489.68750000008</v>
      </c>
      <c r="G36" s="49">
        <v>0.68750000000000011</v>
      </c>
      <c r="H36" s="50">
        <v>79.828000000000003</v>
      </c>
      <c r="I36" s="50">
        <v>66.760999999999996</v>
      </c>
      <c r="J36" s="53">
        <v>21</v>
      </c>
      <c r="K36" s="53">
        <v>15</v>
      </c>
      <c r="L36" s="50">
        <v>146.589</v>
      </c>
    </row>
    <row r="37" spans="1:12" x14ac:dyDescent="0.35">
      <c r="A37" s="66">
        <v>45487.708333333416</v>
      </c>
      <c r="B37" s="48">
        <v>0.70833333333333348</v>
      </c>
      <c r="C37" s="1">
        <v>15.9</v>
      </c>
      <c r="F37" s="67">
        <v>45489.708333333416</v>
      </c>
      <c r="G37" s="49">
        <v>0.70833333333333348</v>
      </c>
      <c r="H37" s="50">
        <v>74.313999999999993</v>
      </c>
      <c r="I37" s="50">
        <v>62.063999999999993</v>
      </c>
      <c r="J37" s="53">
        <v>21</v>
      </c>
      <c r="K37" s="53">
        <v>15</v>
      </c>
      <c r="L37" s="50">
        <v>136.37799999999999</v>
      </c>
    </row>
    <row r="38" spans="1:12" x14ac:dyDescent="0.35">
      <c r="A38" s="66">
        <v>45487.729166666752</v>
      </c>
      <c r="B38" s="48">
        <v>0.72916666666666685</v>
      </c>
      <c r="C38" s="1">
        <v>13.2</v>
      </c>
      <c r="F38" s="67">
        <v>45489.729166666752</v>
      </c>
      <c r="G38" s="49">
        <v>0.72916666666666685</v>
      </c>
      <c r="H38" s="50">
        <v>74.313999999999993</v>
      </c>
      <c r="I38" s="50">
        <v>62.063999999999993</v>
      </c>
      <c r="J38" s="53">
        <v>21</v>
      </c>
      <c r="K38" s="53">
        <v>15</v>
      </c>
      <c r="L38" s="50">
        <v>136.37799999999999</v>
      </c>
    </row>
    <row r="39" spans="1:12" x14ac:dyDescent="0.35">
      <c r="A39" s="66">
        <v>45487.750000000087</v>
      </c>
      <c r="B39" s="48">
        <v>0.75000000000000022</v>
      </c>
      <c r="C39" s="1">
        <v>14.3</v>
      </c>
      <c r="F39" s="67">
        <v>45489.750000000087</v>
      </c>
      <c r="G39" s="49">
        <v>0.75000000000000022</v>
      </c>
      <c r="H39" s="50">
        <v>69.373999999999995</v>
      </c>
      <c r="I39" s="50">
        <v>61.087999999999994</v>
      </c>
      <c r="J39" s="53">
        <v>21</v>
      </c>
      <c r="K39" s="53">
        <v>15</v>
      </c>
      <c r="L39" s="50">
        <v>130.46199999999999</v>
      </c>
    </row>
    <row r="40" spans="1:12" x14ac:dyDescent="0.35">
      <c r="A40" s="66">
        <v>45487.770833333423</v>
      </c>
      <c r="B40" s="48">
        <v>0.77083333333333359</v>
      </c>
      <c r="C40" s="1">
        <v>16.5</v>
      </c>
      <c r="F40" s="67">
        <v>45489.770833333423</v>
      </c>
      <c r="G40" s="49">
        <v>0.77083333333333359</v>
      </c>
      <c r="H40" s="50">
        <v>69.373999999999995</v>
      </c>
      <c r="I40" s="50">
        <v>61.087999999999994</v>
      </c>
      <c r="J40" s="53">
        <v>21</v>
      </c>
      <c r="K40" s="53">
        <v>15</v>
      </c>
      <c r="L40" s="50">
        <v>130.46199999999999</v>
      </c>
    </row>
    <row r="41" spans="1:12" x14ac:dyDescent="0.35">
      <c r="A41" s="66">
        <v>45487.791666666759</v>
      </c>
      <c r="B41" s="48">
        <v>0.79166666666666696</v>
      </c>
      <c r="C41" s="1">
        <v>16.399999999999999</v>
      </c>
      <c r="F41" s="67">
        <v>45489.791666666759</v>
      </c>
      <c r="G41" s="49">
        <v>0.79166666666666696</v>
      </c>
      <c r="H41" s="50">
        <v>61.670999999999999</v>
      </c>
      <c r="I41" s="50">
        <v>54.544000000000004</v>
      </c>
      <c r="J41" s="53">
        <v>21</v>
      </c>
      <c r="K41" s="53">
        <v>15</v>
      </c>
      <c r="L41" s="50">
        <v>116.215</v>
      </c>
    </row>
    <row r="42" spans="1:12" x14ac:dyDescent="0.35">
      <c r="A42" s="66">
        <v>45487.812500000095</v>
      </c>
      <c r="B42" s="48">
        <v>0.81250000000000033</v>
      </c>
      <c r="C42" s="1">
        <v>13</v>
      </c>
      <c r="F42" s="67">
        <v>45489.812500000095</v>
      </c>
      <c r="G42" s="49">
        <v>0.81250000000000033</v>
      </c>
      <c r="H42" s="50">
        <v>61.670999999999999</v>
      </c>
      <c r="I42" s="50">
        <v>54.544000000000004</v>
      </c>
      <c r="J42" s="53">
        <v>21</v>
      </c>
      <c r="K42" s="53">
        <v>15</v>
      </c>
      <c r="L42" s="50">
        <v>116.215</v>
      </c>
    </row>
    <row r="43" spans="1:12" x14ac:dyDescent="0.35">
      <c r="A43" s="66">
        <v>45487.83333333343</v>
      </c>
      <c r="B43" s="48">
        <v>0.8333333333333337</v>
      </c>
      <c r="C43" s="1">
        <v>16.600000000000001</v>
      </c>
      <c r="F43" s="67">
        <v>45489.83333333343</v>
      </c>
      <c r="G43" s="49">
        <v>0.8333333333333337</v>
      </c>
      <c r="H43" s="50">
        <v>52.570000000000007</v>
      </c>
      <c r="I43" s="50">
        <v>47.564</v>
      </c>
      <c r="J43" s="53">
        <v>21</v>
      </c>
      <c r="K43" s="53">
        <v>15</v>
      </c>
      <c r="L43" s="50">
        <v>100.13400000000001</v>
      </c>
    </row>
    <row r="44" spans="1:12" x14ac:dyDescent="0.35">
      <c r="A44" s="66">
        <v>45487.854166666766</v>
      </c>
      <c r="B44" s="48">
        <v>0.85416666666666707</v>
      </c>
      <c r="C44" s="1">
        <v>14.3</v>
      </c>
      <c r="F44" s="67">
        <v>45489.854166666766</v>
      </c>
      <c r="G44" s="49">
        <v>0.85416666666666707</v>
      </c>
      <c r="H44" s="50">
        <v>52.570000000000007</v>
      </c>
      <c r="I44" s="50">
        <v>47.564</v>
      </c>
      <c r="J44" s="53">
        <v>21</v>
      </c>
      <c r="K44" s="53">
        <v>15</v>
      </c>
      <c r="L44" s="50">
        <v>100.13400000000001</v>
      </c>
    </row>
    <row r="45" spans="1:12" x14ac:dyDescent="0.35">
      <c r="A45" s="66">
        <v>45487.875000000102</v>
      </c>
      <c r="B45" s="48">
        <v>0.87500000000000044</v>
      </c>
      <c r="C45" s="1">
        <v>13.9</v>
      </c>
      <c r="F45" s="67">
        <v>45489.875000000102</v>
      </c>
      <c r="G45" s="49">
        <v>0.87500000000000044</v>
      </c>
      <c r="H45" s="50">
        <v>43.891000000000005</v>
      </c>
      <c r="I45" s="50">
        <v>40.512999999999998</v>
      </c>
      <c r="J45" s="53">
        <v>21</v>
      </c>
      <c r="K45" s="53">
        <v>15</v>
      </c>
      <c r="L45" s="50">
        <v>84.403999999999996</v>
      </c>
    </row>
    <row r="46" spans="1:12" x14ac:dyDescent="0.35">
      <c r="A46" s="66">
        <v>45487.895833333438</v>
      </c>
      <c r="B46" s="48">
        <v>0.89583333333333381</v>
      </c>
      <c r="C46" s="1">
        <v>13.5</v>
      </c>
      <c r="F46" s="67">
        <v>45489.895833333438</v>
      </c>
      <c r="G46" s="49">
        <v>0.89583333333333381</v>
      </c>
      <c r="H46" s="50">
        <v>43.891000000000005</v>
      </c>
      <c r="I46" s="50">
        <v>40.512999999999998</v>
      </c>
      <c r="J46" s="53">
        <v>21</v>
      </c>
      <c r="K46" s="53">
        <v>15</v>
      </c>
      <c r="L46" s="50">
        <v>84.403999999999996</v>
      </c>
    </row>
    <row r="47" spans="1:12" x14ac:dyDescent="0.35">
      <c r="A47" s="66">
        <v>45487.916666666773</v>
      </c>
      <c r="B47" s="48">
        <v>0.91666666666666718</v>
      </c>
      <c r="C47" s="1">
        <v>12</v>
      </c>
      <c r="F47" s="67">
        <v>45489.916666666773</v>
      </c>
      <c r="G47" s="49">
        <v>0.91666666666666718</v>
      </c>
      <c r="H47" s="50">
        <v>31.622</v>
      </c>
      <c r="I47" s="50">
        <v>28.221000000000004</v>
      </c>
      <c r="J47" s="53">
        <v>21</v>
      </c>
      <c r="K47" s="53">
        <v>15</v>
      </c>
      <c r="L47" s="50">
        <v>59.843000000000004</v>
      </c>
    </row>
    <row r="48" spans="1:12" x14ac:dyDescent="0.35">
      <c r="A48" s="66">
        <v>45487.937500000109</v>
      </c>
      <c r="B48" s="48">
        <v>0.93750000000000056</v>
      </c>
      <c r="C48" s="1">
        <v>12.1</v>
      </c>
      <c r="F48" s="67">
        <v>45489.937500000109</v>
      </c>
      <c r="G48" s="49">
        <v>0.93750000000000056</v>
      </c>
      <c r="H48" s="50">
        <v>31.622</v>
      </c>
      <c r="I48" s="50">
        <v>28.221000000000004</v>
      </c>
      <c r="J48" s="53">
        <v>21</v>
      </c>
      <c r="K48" s="53">
        <v>15</v>
      </c>
      <c r="L48" s="50">
        <v>59.843000000000004</v>
      </c>
    </row>
    <row r="49" spans="1:12" x14ac:dyDescent="0.35">
      <c r="A49" s="66">
        <v>45487.958333333445</v>
      </c>
      <c r="B49" s="48">
        <v>0.95833333333333393</v>
      </c>
      <c r="C49" s="1">
        <v>14</v>
      </c>
      <c r="F49" s="67">
        <v>45489.958333333445</v>
      </c>
      <c r="G49" s="49">
        <v>0.95833333333333393</v>
      </c>
      <c r="H49" s="50">
        <v>20.063000000000002</v>
      </c>
      <c r="I49" s="50">
        <v>17.942999999999998</v>
      </c>
      <c r="J49" s="53">
        <v>21</v>
      </c>
      <c r="K49" s="53">
        <v>15</v>
      </c>
      <c r="L49" s="50">
        <v>38.006</v>
      </c>
    </row>
    <row r="50" spans="1:12" x14ac:dyDescent="0.35">
      <c r="A50" s="66">
        <v>45487.979166666781</v>
      </c>
      <c r="B50" s="48">
        <v>0.9791666666666673</v>
      </c>
      <c r="C50" s="1">
        <v>12.4</v>
      </c>
      <c r="F50" s="67">
        <v>45489.979166666781</v>
      </c>
      <c r="G50" s="49">
        <v>0.9791666666666673</v>
      </c>
      <c r="H50" s="50">
        <v>20.063000000000002</v>
      </c>
      <c r="I50" s="50">
        <v>17.942999999999998</v>
      </c>
      <c r="J50" s="53">
        <v>21</v>
      </c>
      <c r="K50" s="53">
        <v>15</v>
      </c>
      <c r="L50" s="50">
        <v>38.006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zoomScale="80" zoomScaleNormal="80" workbookViewId="0">
      <selection activeCell="T19" sqref="T19"/>
    </sheetView>
  </sheetViews>
  <sheetFormatPr baseColWidth="10" defaultColWidth="8.6328125" defaultRowHeight="14.5" x14ac:dyDescent="0.35"/>
  <cols>
    <col min="1" max="1" width="25.6328125" customWidth="1"/>
    <col min="2" max="2" width="10.54296875" bestFit="1" customWidth="1"/>
    <col min="3" max="3" width="13" style="15" customWidth="1"/>
    <col min="6" max="6" width="25.6328125" customWidth="1"/>
    <col min="8" max="8" width="16.36328125" style="1" customWidth="1"/>
    <col min="9" max="9" width="16.6328125" style="1" customWidth="1"/>
    <col min="10" max="11" width="18.6328125" bestFit="1" customWidth="1"/>
    <col min="12" max="12" width="20.54296875" bestFit="1" customWidth="1"/>
  </cols>
  <sheetData>
    <row r="1" spans="1:12" ht="54.65" customHeight="1" x14ac:dyDescent="0.35">
      <c r="A1" s="69" t="s">
        <v>119</v>
      </c>
      <c r="B1" s="69"/>
      <c r="C1" s="69"/>
      <c r="F1" s="69" t="s">
        <v>120</v>
      </c>
      <c r="G1" s="69"/>
      <c r="H1" s="69"/>
      <c r="I1" s="69"/>
      <c r="J1" s="69"/>
      <c r="K1" s="69"/>
      <c r="L1" s="69"/>
    </row>
    <row r="2" spans="1:12" ht="59.25" customHeight="1" x14ac:dyDescent="0.3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2" x14ac:dyDescent="0.35">
      <c r="A3" s="66">
        <v>45487</v>
      </c>
      <c r="B3" s="48">
        <v>0</v>
      </c>
      <c r="C3" s="1">
        <v>13.7</v>
      </c>
      <c r="F3" s="67">
        <v>45489</v>
      </c>
      <c r="G3" s="49">
        <v>0</v>
      </c>
      <c r="H3" s="50">
        <v>0.504</v>
      </c>
      <c r="I3" s="50">
        <v>0.13</v>
      </c>
      <c r="J3" s="53">
        <v>3</v>
      </c>
      <c r="K3" s="53">
        <v>1</v>
      </c>
      <c r="L3" s="50">
        <v>0.63400000000000001</v>
      </c>
    </row>
    <row r="4" spans="1:12" x14ac:dyDescent="0.35">
      <c r="A4" s="66">
        <v>45487.020833333336</v>
      </c>
      <c r="B4" s="48">
        <v>2.0833333333333332E-2</v>
      </c>
      <c r="C4" s="1">
        <v>13.2</v>
      </c>
      <c r="F4" s="67">
        <v>45489.020833333336</v>
      </c>
      <c r="G4" s="49">
        <v>2.0833333333333332E-2</v>
      </c>
      <c r="H4" s="50">
        <v>0.504</v>
      </c>
      <c r="I4" s="50">
        <v>0.13</v>
      </c>
      <c r="J4" s="53">
        <v>3</v>
      </c>
      <c r="K4" s="53">
        <v>1</v>
      </c>
      <c r="L4" s="50">
        <v>0.63400000000000001</v>
      </c>
    </row>
    <row r="5" spans="1:12" x14ac:dyDescent="0.35">
      <c r="A5" s="66">
        <v>45487.041666666672</v>
      </c>
      <c r="B5" s="48">
        <v>4.1666666666666664E-2</v>
      </c>
      <c r="C5" s="1">
        <v>14.2</v>
      </c>
      <c r="F5" s="67">
        <v>45489.041666666672</v>
      </c>
      <c r="G5" s="49">
        <v>4.1666666666666664E-2</v>
      </c>
      <c r="H5" s="50">
        <v>0.24</v>
      </c>
      <c r="I5" s="50">
        <v>5.5E-2</v>
      </c>
      <c r="J5" s="53">
        <v>3</v>
      </c>
      <c r="K5" s="53">
        <v>1</v>
      </c>
      <c r="L5" s="50">
        <v>0.29499999999999998</v>
      </c>
    </row>
    <row r="6" spans="1:12" x14ac:dyDescent="0.35">
      <c r="A6" s="66">
        <v>45487.062500000007</v>
      </c>
      <c r="B6" s="48">
        <v>6.25E-2</v>
      </c>
      <c r="C6" s="1">
        <v>13.2</v>
      </c>
      <c r="F6" s="67">
        <v>45489.062500000007</v>
      </c>
      <c r="G6" s="49">
        <v>6.25E-2</v>
      </c>
      <c r="H6" s="50">
        <v>0.24</v>
      </c>
      <c r="I6" s="50">
        <v>5.5E-2</v>
      </c>
      <c r="J6" s="53">
        <v>3</v>
      </c>
      <c r="K6" s="53">
        <v>1</v>
      </c>
      <c r="L6" s="50">
        <v>0.29499999999999998</v>
      </c>
    </row>
    <row r="7" spans="1:12" x14ac:dyDescent="0.35">
      <c r="A7" s="66">
        <v>45487.083333333343</v>
      </c>
      <c r="B7" s="48">
        <v>8.3333333333333329E-2</v>
      </c>
      <c r="C7" s="1">
        <v>15.2</v>
      </c>
      <c r="F7" s="67">
        <v>45489.083333333343</v>
      </c>
      <c r="G7" s="49">
        <v>8.3333333333333329E-2</v>
      </c>
      <c r="H7" s="50">
        <v>1.0350000000000001</v>
      </c>
      <c r="I7" s="50">
        <v>0.24399999999999999</v>
      </c>
      <c r="J7" s="53">
        <v>3</v>
      </c>
      <c r="K7" s="53">
        <v>1</v>
      </c>
      <c r="L7" s="50">
        <v>1.2790000000000001</v>
      </c>
    </row>
    <row r="8" spans="1:12" x14ac:dyDescent="0.35">
      <c r="A8" s="66">
        <v>45487.104166666679</v>
      </c>
      <c r="B8" s="48">
        <v>0.10416666666666666</v>
      </c>
      <c r="C8" s="1">
        <v>14.6</v>
      </c>
      <c r="F8" s="67">
        <v>45489.104166666679</v>
      </c>
      <c r="G8" s="49">
        <v>0.10416666666666666</v>
      </c>
      <c r="H8" s="50">
        <v>1.0350000000000001</v>
      </c>
      <c r="I8" s="50">
        <v>0.24399999999999999</v>
      </c>
      <c r="J8" s="53">
        <v>3</v>
      </c>
      <c r="K8" s="53">
        <v>1</v>
      </c>
      <c r="L8" s="50">
        <v>1.2790000000000001</v>
      </c>
    </row>
    <row r="9" spans="1:12" x14ac:dyDescent="0.35">
      <c r="A9" s="66">
        <v>45487.125000000015</v>
      </c>
      <c r="B9" s="48">
        <v>0.12499999999999999</v>
      </c>
      <c r="C9" s="1">
        <v>13.2</v>
      </c>
      <c r="F9" s="67">
        <v>45489.125000000015</v>
      </c>
      <c r="G9" s="49">
        <v>0.12499999999999999</v>
      </c>
      <c r="H9" s="50">
        <v>2.7560000000000002</v>
      </c>
      <c r="I9" s="50">
        <v>0.745</v>
      </c>
      <c r="J9" s="53">
        <v>3</v>
      </c>
      <c r="K9" s="53">
        <v>1</v>
      </c>
      <c r="L9" s="50">
        <v>3.5010000000000003</v>
      </c>
    </row>
    <row r="10" spans="1:12" x14ac:dyDescent="0.35">
      <c r="A10" s="66">
        <v>45487.14583333335</v>
      </c>
      <c r="B10" s="48">
        <v>0.14583333333333331</v>
      </c>
      <c r="C10" s="1">
        <v>14.8</v>
      </c>
      <c r="F10" s="67">
        <v>45489.14583333335</v>
      </c>
      <c r="G10" s="49">
        <v>0.14583333333333331</v>
      </c>
      <c r="H10" s="50">
        <v>2.7560000000000002</v>
      </c>
      <c r="I10" s="50">
        <v>0.745</v>
      </c>
      <c r="J10" s="53">
        <v>3</v>
      </c>
      <c r="K10" s="53">
        <v>1</v>
      </c>
      <c r="L10" s="50">
        <v>3.5010000000000003</v>
      </c>
    </row>
    <row r="11" spans="1:12" x14ac:dyDescent="0.35">
      <c r="A11" s="66">
        <v>45487.166666666686</v>
      </c>
      <c r="B11" s="48">
        <v>0.16666666666666666</v>
      </c>
      <c r="C11" s="1">
        <v>14.8</v>
      </c>
      <c r="F11" s="67">
        <v>45489.166666666686</v>
      </c>
      <c r="G11" s="49">
        <v>0.16666666666666666</v>
      </c>
      <c r="H11" s="50">
        <v>4.9409999999999998</v>
      </c>
      <c r="I11" s="50">
        <v>1.266</v>
      </c>
      <c r="J11" s="53">
        <v>3</v>
      </c>
      <c r="K11" s="53">
        <v>1</v>
      </c>
      <c r="L11" s="50">
        <v>6.2069999999999999</v>
      </c>
    </row>
    <row r="12" spans="1:12" x14ac:dyDescent="0.35">
      <c r="A12" s="66">
        <v>45487.187500000022</v>
      </c>
      <c r="B12" s="48">
        <v>0.1875</v>
      </c>
      <c r="C12" s="1">
        <v>13.9</v>
      </c>
      <c r="F12" s="67">
        <v>45489.187500000022</v>
      </c>
      <c r="G12" s="49">
        <v>0.1875</v>
      </c>
      <c r="H12" s="50">
        <v>4.9409999999999998</v>
      </c>
      <c r="I12" s="50">
        <v>1.266</v>
      </c>
      <c r="J12" s="53">
        <v>3</v>
      </c>
      <c r="K12" s="53">
        <v>1</v>
      </c>
      <c r="L12" s="50">
        <v>6.2069999999999999</v>
      </c>
    </row>
    <row r="13" spans="1:12" x14ac:dyDescent="0.35">
      <c r="A13" s="66">
        <v>45487.208333333358</v>
      </c>
      <c r="B13" s="48">
        <v>0.20833333333333334</v>
      </c>
      <c r="C13" s="1">
        <v>15</v>
      </c>
      <c r="F13" s="67">
        <v>45489.208333333358</v>
      </c>
      <c r="G13" s="49">
        <v>0.20833333333333334</v>
      </c>
      <c r="H13" s="50">
        <v>6.0720000000000001</v>
      </c>
      <c r="I13" s="50">
        <v>1.597</v>
      </c>
      <c r="J13" s="53">
        <v>3</v>
      </c>
      <c r="K13" s="53">
        <v>1</v>
      </c>
      <c r="L13" s="50">
        <v>7.6690000000000005</v>
      </c>
    </row>
    <row r="14" spans="1:12" x14ac:dyDescent="0.35">
      <c r="A14" s="66">
        <v>45487.229166666693</v>
      </c>
      <c r="B14" s="48">
        <v>0.22916666666666669</v>
      </c>
      <c r="C14" s="1">
        <v>15.3</v>
      </c>
      <c r="F14" s="67">
        <v>45489.229166666693</v>
      </c>
      <c r="G14" s="49">
        <v>0.22916666666666669</v>
      </c>
      <c r="H14" s="50">
        <v>6.0720000000000001</v>
      </c>
      <c r="I14" s="50">
        <v>1.597</v>
      </c>
      <c r="J14" s="53">
        <v>3</v>
      </c>
      <c r="K14" s="53">
        <v>1</v>
      </c>
      <c r="L14" s="50">
        <v>7.6690000000000005</v>
      </c>
    </row>
    <row r="15" spans="1:12" x14ac:dyDescent="0.35">
      <c r="A15" s="66">
        <v>45487.250000000029</v>
      </c>
      <c r="B15" s="48">
        <v>0.25</v>
      </c>
      <c r="C15" s="1">
        <v>15.1</v>
      </c>
      <c r="F15" s="67">
        <v>45489.250000000029</v>
      </c>
      <c r="G15" s="49">
        <v>0.25</v>
      </c>
      <c r="H15" s="50">
        <v>7.3220000000000001</v>
      </c>
      <c r="I15" s="50">
        <v>1.978</v>
      </c>
      <c r="J15" s="53">
        <v>3</v>
      </c>
      <c r="K15" s="53">
        <v>1</v>
      </c>
      <c r="L15" s="50">
        <v>9.3000000000000007</v>
      </c>
    </row>
    <row r="16" spans="1:12" x14ac:dyDescent="0.35">
      <c r="A16" s="66">
        <v>45487.270833333365</v>
      </c>
      <c r="B16" s="48">
        <v>0.27083333333333331</v>
      </c>
      <c r="C16" s="1">
        <v>13.1</v>
      </c>
      <c r="F16" s="67">
        <v>45489.270833333365</v>
      </c>
      <c r="G16" s="49">
        <v>0.27083333333333331</v>
      </c>
      <c r="H16" s="50">
        <v>7.3220000000000001</v>
      </c>
      <c r="I16" s="50">
        <v>1.978</v>
      </c>
      <c r="J16" s="53">
        <v>3</v>
      </c>
      <c r="K16" s="53">
        <v>1</v>
      </c>
      <c r="L16" s="50">
        <v>9.3000000000000007</v>
      </c>
    </row>
    <row r="17" spans="1:12" x14ac:dyDescent="0.35">
      <c r="A17" s="66">
        <v>45487.291666666701</v>
      </c>
      <c r="B17" s="48">
        <v>0.29166666666666663</v>
      </c>
      <c r="C17" s="1">
        <v>9.6999999999999993</v>
      </c>
      <c r="F17" s="67">
        <v>45489.291666666701</v>
      </c>
      <c r="G17" s="49">
        <v>0.29166666666666663</v>
      </c>
      <c r="H17" s="50">
        <v>8.66</v>
      </c>
      <c r="I17" s="50">
        <v>2.4089999999999998</v>
      </c>
      <c r="J17" s="53">
        <v>3</v>
      </c>
      <c r="K17" s="53">
        <v>1</v>
      </c>
      <c r="L17" s="50">
        <v>11.068999999999999</v>
      </c>
    </row>
    <row r="18" spans="1:12" x14ac:dyDescent="0.35">
      <c r="A18" s="66">
        <v>45487.312500000036</v>
      </c>
      <c r="B18" s="48">
        <v>0.31249999999999994</v>
      </c>
      <c r="C18" s="1">
        <v>13.1</v>
      </c>
      <c r="F18" s="67">
        <v>45489.312500000036</v>
      </c>
      <c r="G18" s="49">
        <v>0.31249999999999994</v>
      </c>
      <c r="H18" s="50">
        <v>8.66</v>
      </c>
      <c r="I18" s="50">
        <v>2.4089999999999998</v>
      </c>
      <c r="J18" s="53">
        <v>3</v>
      </c>
      <c r="K18" s="53">
        <v>1</v>
      </c>
      <c r="L18" s="50">
        <v>11.068999999999999</v>
      </c>
    </row>
    <row r="19" spans="1:12" x14ac:dyDescent="0.35">
      <c r="A19" s="66">
        <v>45487.333333333372</v>
      </c>
      <c r="B19" s="48">
        <v>0.33333333333333326</v>
      </c>
      <c r="C19" s="1">
        <v>13.1</v>
      </c>
      <c r="F19" s="67">
        <v>45489.333333333372</v>
      </c>
      <c r="G19" s="49">
        <v>0.33333333333333326</v>
      </c>
      <c r="H19" s="50">
        <v>8.1839999999999993</v>
      </c>
      <c r="I19" s="50">
        <v>2.4089999999999998</v>
      </c>
      <c r="J19" s="53">
        <v>3</v>
      </c>
      <c r="K19" s="53">
        <v>1</v>
      </c>
      <c r="L19" s="50">
        <v>10.593</v>
      </c>
    </row>
    <row r="20" spans="1:12" x14ac:dyDescent="0.35">
      <c r="A20" s="66">
        <v>45487.354166666708</v>
      </c>
      <c r="B20" s="48">
        <v>0.35416666666666657</v>
      </c>
      <c r="C20" s="1">
        <v>17.100000000000001</v>
      </c>
      <c r="F20" s="67">
        <v>45489.354166666708</v>
      </c>
      <c r="G20" s="49">
        <v>0.35416666666666657</v>
      </c>
      <c r="H20" s="50">
        <v>8.1839999999999993</v>
      </c>
      <c r="I20" s="50">
        <v>2.4089999999999998</v>
      </c>
      <c r="J20" s="53">
        <v>3</v>
      </c>
      <c r="K20" s="53">
        <v>1</v>
      </c>
      <c r="L20" s="50">
        <v>10.593</v>
      </c>
    </row>
    <row r="21" spans="1:12" x14ac:dyDescent="0.35">
      <c r="A21" s="66">
        <v>45487.375000000044</v>
      </c>
      <c r="B21" s="48">
        <v>0.37499999999999989</v>
      </c>
      <c r="C21" s="1">
        <v>13.7</v>
      </c>
      <c r="F21" s="67">
        <v>45489.375000000044</v>
      </c>
      <c r="G21" s="49">
        <v>0.37499999999999989</v>
      </c>
      <c r="H21" s="50">
        <v>6.0720000000000001</v>
      </c>
      <c r="I21" s="50">
        <v>1.597</v>
      </c>
      <c r="J21" s="53">
        <v>3</v>
      </c>
      <c r="K21" s="53">
        <v>1</v>
      </c>
      <c r="L21" s="50">
        <v>7.6690000000000005</v>
      </c>
    </row>
    <row r="22" spans="1:12" x14ac:dyDescent="0.35">
      <c r="A22" s="66">
        <v>45487.395833333379</v>
      </c>
      <c r="B22" s="48">
        <v>0.3958333333333332</v>
      </c>
      <c r="C22" s="1">
        <v>14.4</v>
      </c>
      <c r="F22" s="67">
        <v>45489.395833333379</v>
      </c>
      <c r="G22" s="49">
        <v>0.3958333333333332</v>
      </c>
      <c r="H22" s="50">
        <v>6.0720000000000001</v>
      </c>
      <c r="I22" s="50">
        <v>1.597</v>
      </c>
      <c r="J22" s="53">
        <v>3</v>
      </c>
      <c r="K22" s="53">
        <v>1</v>
      </c>
      <c r="L22" s="50">
        <v>7.6690000000000005</v>
      </c>
    </row>
    <row r="23" spans="1:12" x14ac:dyDescent="0.35">
      <c r="A23" s="66">
        <v>45487.416666666715</v>
      </c>
      <c r="B23" s="48">
        <v>0.41666666666666652</v>
      </c>
      <c r="C23" s="1">
        <v>19.399999999999999</v>
      </c>
      <c r="F23" s="67">
        <v>45489.416666666715</v>
      </c>
      <c r="G23" s="49">
        <v>0.41666666666666652</v>
      </c>
      <c r="H23" s="50">
        <v>4.9409999999999998</v>
      </c>
      <c r="I23" s="50">
        <v>1.266</v>
      </c>
      <c r="J23" s="53">
        <v>3</v>
      </c>
      <c r="K23" s="53">
        <v>1</v>
      </c>
      <c r="L23" s="50">
        <v>6.2069999999999999</v>
      </c>
    </row>
    <row r="24" spans="1:12" x14ac:dyDescent="0.35">
      <c r="A24" s="66">
        <v>45487.437500000051</v>
      </c>
      <c r="B24" s="48">
        <v>0.43749999999999983</v>
      </c>
      <c r="C24" s="1">
        <v>18</v>
      </c>
      <c r="F24" s="67">
        <v>45489.437500000051</v>
      </c>
      <c r="G24" s="49">
        <v>0.43749999999999983</v>
      </c>
      <c r="H24" s="50">
        <v>4.9409999999999998</v>
      </c>
      <c r="I24" s="50">
        <v>1.266</v>
      </c>
      <c r="J24" s="53">
        <v>3</v>
      </c>
      <c r="K24" s="53">
        <v>1</v>
      </c>
      <c r="L24" s="50">
        <v>6.2069999999999999</v>
      </c>
    </row>
    <row r="25" spans="1:12" x14ac:dyDescent="0.35">
      <c r="A25" s="66">
        <v>45487.458333333387</v>
      </c>
      <c r="B25" s="48">
        <v>0.45833333333333315</v>
      </c>
      <c r="C25" s="1">
        <v>18.899999999999999</v>
      </c>
      <c r="F25" s="67">
        <v>45489.458333333387</v>
      </c>
      <c r="G25" s="49">
        <v>0.45833333333333315</v>
      </c>
      <c r="H25" s="50">
        <v>5.6029999999999998</v>
      </c>
      <c r="I25" s="50">
        <v>1.597</v>
      </c>
      <c r="J25" s="53">
        <v>3</v>
      </c>
      <c r="K25" s="53">
        <v>1</v>
      </c>
      <c r="L25" s="50">
        <v>7.1999999999999993</v>
      </c>
    </row>
    <row r="26" spans="1:12" x14ac:dyDescent="0.35">
      <c r="A26" s="66">
        <v>45487.479166666722</v>
      </c>
      <c r="B26" s="48">
        <v>0.47916666666666646</v>
      </c>
      <c r="C26" s="1">
        <v>16.899999999999999</v>
      </c>
      <c r="F26" s="67">
        <v>45489.479166666722</v>
      </c>
      <c r="G26" s="49">
        <v>0.47916666666666646</v>
      </c>
      <c r="H26" s="50">
        <v>5.6029999999999998</v>
      </c>
      <c r="I26" s="50">
        <v>1.597</v>
      </c>
      <c r="J26" s="53">
        <v>3</v>
      </c>
      <c r="K26" s="53">
        <v>1</v>
      </c>
      <c r="L26" s="50">
        <v>7.1999999999999993</v>
      </c>
    </row>
    <row r="27" spans="1:12" x14ac:dyDescent="0.35">
      <c r="A27" s="66">
        <v>45487.500000000058</v>
      </c>
      <c r="B27" s="48">
        <v>0.49999999999999978</v>
      </c>
      <c r="C27" s="1">
        <v>17.5</v>
      </c>
      <c r="F27" s="67">
        <v>45489.500000000058</v>
      </c>
      <c r="G27" s="49">
        <v>0.49999999999999978</v>
      </c>
      <c r="H27" s="50">
        <v>6.0720000000000001</v>
      </c>
      <c r="I27" s="50">
        <v>1.597</v>
      </c>
      <c r="J27" s="53">
        <v>3</v>
      </c>
      <c r="K27" s="53">
        <v>1</v>
      </c>
      <c r="L27" s="50">
        <v>7.6690000000000005</v>
      </c>
    </row>
    <row r="28" spans="1:12" x14ac:dyDescent="0.35">
      <c r="A28" s="66">
        <v>45487.520833333394</v>
      </c>
      <c r="B28" s="48">
        <v>0.52083333333333315</v>
      </c>
      <c r="C28" s="1">
        <v>16.8</v>
      </c>
      <c r="F28" s="67">
        <v>45489.520833333394</v>
      </c>
      <c r="G28" s="49">
        <v>0.52083333333333315</v>
      </c>
      <c r="H28" s="50">
        <v>6.0720000000000001</v>
      </c>
      <c r="I28" s="50">
        <v>1.597</v>
      </c>
      <c r="J28" s="53">
        <v>3</v>
      </c>
      <c r="K28" s="53">
        <v>1</v>
      </c>
      <c r="L28" s="50">
        <v>7.6690000000000005</v>
      </c>
    </row>
    <row r="29" spans="1:12" x14ac:dyDescent="0.35">
      <c r="A29" s="66">
        <v>45487.54166666673</v>
      </c>
      <c r="B29" s="48">
        <v>0.54166666666666652</v>
      </c>
      <c r="C29" s="1">
        <v>16.399999999999999</v>
      </c>
      <c r="F29" s="67">
        <v>45489.54166666673</v>
      </c>
      <c r="G29" s="49">
        <v>0.54166666666666652</v>
      </c>
      <c r="H29" s="50">
        <v>6.0720000000000001</v>
      </c>
      <c r="I29" s="50">
        <v>1.597</v>
      </c>
      <c r="J29" s="53">
        <v>3</v>
      </c>
      <c r="K29" s="53">
        <v>1</v>
      </c>
      <c r="L29" s="50">
        <v>7.6690000000000005</v>
      </c>
    </row>
    <row r="30" spans="1:12" x14ac:dyDescent="0.35">
      <c r="A30" s="66">
        <v>45487.562500000065</v>
      </c>
      <c r="B30" s="48">
        <v>0.56249999999999989</v>
      </c>
      <c r="C30" s="1">
        <v>16</v>
      </c>
      <c r="F30" s="67">
        <v>45489.562500000065</v>
      </c>
      <c r="G30" s="49">
        <v>0.56249999999999989</v>
      </c>
      <c r="H30" s="50">
        <v>6.0720000000000001</v>
      </c>
      <c r="I30" s="50">
        <v>1.597</v>
      </c>
      <c r="J30" s="53">
        <v>3</v>
      </c>
      <c r="K30" s="53">
        <v>1</v>
      </c>
      <c r="L30" s="50">
        <v>7.6690000000000005</v>
      </c>
    </row>
    <row r="31" spans="1:12" x14ac:dyDescent="0.35">
      <c r="A31" s="66">
        <v>45487.583333333401</v>
      </c>
      <c r="B31" s="48">
        <v>0.58333333333333326</v>
      </c>
      <c r="C31" s="1">
        <v>13.9</v>
      </c>
      <c r="F31" s="67">
        <v>45489.583333333401</v>
      </c>
      <c r="G31" s="49">
        <v>0.58333333333333326</v>
      </c>
      <c r="H31" s="50">
        <v>6.8339999999999996</v>
      </c>
      <c r="I31" s="50">
        <v>1.978</v>
      </c>
      <c r="J31" s="53">
        <v>3</v>
      </c>
      <c r="K31" s="53">
        <v>1</v>
      </c>
      <c r="L31" s="50">
        <v>8.8119999999999994</v>
      </c>
    </row>
    <row r="32" spans="1:12" x14ac:dyDescent="0.35">
      <c r="A32" s="66">
        <v>45487.604166666737</v>
      </c>
      <c r="B32" s="48">
        <v>0.60416666666666663</v>
      </c>
      <c r="C32" s="1">
        <v>17.8</v>
      </c>
      <c r="F32" s="67">
        <v>45489.604166666737</v>
      </c>
      <c r="G32" s="49">
        <v>0.60416666666666663</v>
      </c>
      <c r="H32" s="50">
        <v>6.8339999999999996</v>
      </c>
      <c r="I32" s="50">
        <v>1.978</v>
      </c>
      <c r="J32" s="53">
        <v>3</v>
      </c>
      <c r="K32" s="53">
        <v>1</v>
      </c>
      <c r="L32" s="50">
        <v>8.8119999999999994</v>
      </c>
    </row>
    <row r="33" spans="1:12" x14ac:dyDescent="0.35">
      <c r="A33" s="66">
        <v>45487.625000000073</v>
      </c>
      <c r="B33" s="48">
        <v>0.625</v>
      </c>
      <c r="C33" s="1">
        <v>19.399999999999999</v>
      </c>
      <c r="F33" s="67">
        <v>45489.625000000073</v>
      </c>
      <c r="G33" s="49">
        <v>0.625</v>
      </c>
      <c r="H33" s="50">
        <v>7.3220000000000001</v>
      </c>
      <c r="I33" s="50">
        <v>1.978</v>
      </c>
      <c r="J33" s="53">
        <v>3</v>
      </c>
      <c r="K33" s="53">
        <v>1</v>
      </c>
      <c r="L33" s="50">
        <v>9.3000000000000007</v>
      </c>
    </row>
    <row r="34" spans="1:12" x14ac:dyDescent="0.35">
      <c r="A34" s="66">
        <v>45487.645833333409</v>
      </c>
      <c r="B34" s="48">
        <v>0.64583333333333337</v>
      </c>
      <c r="C34" s="1">
        <v>19</v>
      </c>
      <c r="F34" s="67">
        <v>45489.645833333409</v>
      </c>
      <c r="G34" s="49">
        <v>0.64583333333333337</v>
      </c>
      <c r="H34" s="50">
        <v>7.3220000000000001</v>
      </c>
      <c r="I34" s="50">
        <v>1.978</v>
      </c>
      <c r="J34" s="53">
        <v>3</v>
      </c>
      <c r="K34" s="53">
        <v>1</v>
      </c>
      <c r="L34" s="50">
        <v>9.3000000000000007</v>
      </c>
    </row>
    <row r="35" spans="1:12" x14ac:dyDescent="0.35">
      <c r="A35" s="66">
        <v>45487.666666666744</v>
      </c>
      <c r="B35" s="48">
        <v>0.66666666666666674</v>
      </c>
      <c r="C35" s="1">
        <v>14.4</v>
      </c>
      <c r="F35" s="67">
        <v>45489.666666666744</v>
      </c>
      <c r="G35" s="49">
        <v>0.66666666666666674</v>
      </c>
      <c r="H35" s="50">
        <v>8.1839999999999993</v>
      </c>
      <c r="I35" s="50">
        <v>2.4089999999999998</v>
      </c>
      <c r="J35" s="53">
        <v>3</v>
      </c>
      <c r="K35" s="53">
        <v>1</v>
      </c>
      <c r="L35" s="50">
        <v>10.593</v>
      </c>
    </row>
    <row r="36" spans="1:12" x14ac:dyDescent="0.35">
      <c r="A36" s="66">
        <v>45487.68750000008</v>
      </c>
      <c r="B36" s="48">
        <v>0.68750000000000011</v>
      </c>
      <c r="C36" s="1">
        <v>13</v>
      </c>
      <c r="F36" s="67">
        <v>45489.68750000008</v>
      </c>
      <c r="G36" s="49">
        <v>0.68750000000000011</v>
      </c>
      <c r="H36" s="50">
        <v>8.1839999999999993</v>
      </c>
      <c r="I36" s="50">
        <v>2.4089999999999998</v>
      </c>
      <c r="J36" s="53">
        <v>3</v>
      </c>
      <c r="K36" s="53">
        <v>1</v>
      </c>
      <c r="L36" s="50">
        <v>10.593</v>
      </c>
    </row>
    <row r="37" spans="1:12" x14ac:dyDescent="0.35">
      <c r="A37" s="66">
        <v>45487.708333333416</v>
      </c>
      <c r="B37" s="48">
        <v>0.70833333333333348</v>
      </c>
      <c r="C37" s="1">
        <v>15.9</v>
      </c>
      <c r="F37" s="67">
        <v>45489.708333333416</v>
      </c>
      <c r="G37" s="49">
        <v>0.70833333333333348</v>
      </c>
      <c r="H37" s="50">
        <v>7.3220000000000001</v>
      </c>
      <c r="I37" s="50">
        <v>1.978</v>
      </c>
      <c r="J37" s="53">
        <v>3</v>
      </c>
      <c r="K37" s="53">
        <v>1</v>
      </c>
      <c r="L37" s="50">
        <v>9.3000000000000007</v>
      </c>
    </row>
    <row r="38" spans="1:12" x14ac:dyDescent="0.35">
      <c r="A38" s="66">
        <v>45487.729166666752</v>
      </c>
      <c r="B38" s="48">
        <v>0.72916666666666685</v>
      </c>
      <c r="C38" s="1">
        <v>13.2</v>
      </c>
      <c r="F38" s="67">
        <v>45489.729166666752</v>
      </c>
      <c r="G38" s="49">
        <v>0.72916666666666685</v>
      </c>
      <c r="H38" s="50">
        <v>7.3220000000000001</v>
      </c>
      <c r="I38" s="50">
        <v>1.978</v>
      </c>
      <c r="J38" s="53">
        <v>3</v>
      </c>
      <c r="K38" s="53">
        <v>1</v>
      </c>
      <c r="L38" s="50">
        <v>9.3000000000000007</v>
      </c>
    </row>
    <row r="39" spans="1:12" x14ac:dyDescent="0.35">
      <c r="A39" s="66">
        <v>45487.750000000087</v>
      </c>
      <c r="B39" s="48">
        <v>0.75000000000000022</v>
      </c>
      <c r="C39" s="1">
        <v>14.3</v>
      </c>
      <c r="F39" s="67">
        <v>45489.750000000087</v>
      </c>
      <c r="G39" s="49">
        <v>0.75000000000000022</v>
      </c>
      <c r="H39" s="50">
        <v>6.0720000000000001</v>
      </c>
      <c r="I39" s="50">
        <v>1.597</v>
      </c>
      <c r="J39" s="53">
        <v>3</v>
      </c>
      <c r="K39" s="53">
        <v>1</v>
      </c>
      <c r="L39" s="50">
        <v>7.6690000000000005</v>
      </c>
    </row>
    <row r="40" spans="1:12" x14ac:dyDescent="0.35">
      <c r="A40" s="66">
        <v>45487.770833333423</v>
      </c>
      <c r="B40" s="48">
        <v>0.77083333333333359</v>
      </c>
      <c r="C40" s="1">
        <v>16.5</v>
      </c>
      <c r="F40" s="67">
        <v>45489.770833333423</v>
      </c>
      <c r="G40" s="49">
        <v>0.77083333333333359</v>
      </c>
      <c r="H40" s="50">
        <v>6.0720000000000001</v>
      </c>
      <c r="I40" s="50">
        <v>1.597</v>
      </c>
      <c r="J40" s="53">
        <v>3</v>
      </c>
      <c r="K40" s="53">
        <v>1</v>
      </c>
      <c r="L40" s="50">
        <v>7.6690000000000005</v>
      </c>
    </row>
    <row r="41" spans="1:12" x14ac:dyDescent="0.35">
      <c r="A41" s="66">
        <v>45487.791666666759</v>
      </c>
      <c r="B41" s="48">
        <v>0.79166666666666696</v>
      </c>
      <c r="C41" s="1">
        <v>16.399999999999999</v>
      </c>
      <c r="F41" s="67">
        <v>45489.791666666759</v>
      </c>
      <c r="G41" s="49">
        <v>0.79166666666666696</v>
      </c>
      <c r="H41" s="50">
        <v>5.6029999999999998</v>
      </c>
      <c r="I41" s="50">
        <v>1.597</v>
      </c>
      <c r="J41" s="53">
        <v>3</v>
      </c>
      <c r="K41" s="53">
        <v>1</v>
      </c>
      <c r="L41" s="50">
        <v>7.1999999999999993</v>
      </c>
    </row>
    <row r="42" spans="1:12" x14ac:dyDescent="0.35">
      <c r="A42" s="66">
        <v>45487.812500000095</v>
      </c>
      <c r="B42" s="48">
        <v>0.81250000000000033</v>
      </c>
      <c r="C42" s="1">
        <v>13</v>
      </c>
      <c r="F42" s="67">
        <v>45489.812500000095</v>
      </c>
      <c r="G42" s="49">
        <v>0.81250000000000033</v>
      </c>
      <c r="H42" s="50">
        <v>5.6029999999999998</v>
      </c>
      <c r="I42" s="50">
        <v>1.597</v>
      </c>
      <c r="J42" s="53">
        <v>3</v>
      </c>
      <c r="K42" s="53">
        <v>1</v>
      </c>
      <c r="L42" s="50">
        <v>7.1999999999999993</v>
      </c>
    </row>
    <row r="43" spans="1:12" x14ac:dyDescent="0.35">
      <c r="A43" s="66">
        <v>45487.83333333343</v>
      </c>
      <c r="B43" s="48">
        <v>0.8333333333333337</v>
      </c>
      <c r="C43" s="1">
        <v>16.600000000000001</v>
      </c>
      <c r="F43" s="67">
        <v>45489.83333333343</v>
      </c>
      <c r="G43" s="49">
        <v>0.8333333333333337</v>
      </c>
      <c r="H43" s="50">
        <v>4.51</v>
      </c>
      <c r="I43" s="50">
        <v>1.266</v>
      </c>
      <c r="J43" s="53">
        <v>3</v>
      </c>
      <c r="K43" s="53">
        <v>1</v>
      </c>
      <c r="L43" s="50">
        <v>5.7759999999999998</v>
      </c>
    </row>
    <row r="44" spans="1:12" x14ac:dyDescent="0.35">
      <c r="A44" s="66">
        <v>45487.854166666766</v>
      </c>
      <c r="B44" s="48">
        <v>0.85416666666666707</v>
      </c>
      <c r="C44" s="1">
        <v>14.3</v>
      </c>
      <c r="F44" s="67">
        <v>45489.854166666766</v>
      </c>
      <c r="G44" s="49">
        <v>0.85416666666666707</v>
      </c>
      <c r="H44" s="50">
        <v>4.51</v>
      </c>
      <c r="I44" s="50">
        <v>1.266</v>
      </c>
      <c r="J44" s="53">
        <v>3</v>
      </c>
      <c r="K44" s="53">
        <v>1</v>
      </c>
      <c r="L44" s="50">
        <v>5.7759999999999998</v>
      </c>
    </row>
    <row r="45" spans="1:12" x14ac:dyDescent="0.35">
      <c r="A45" s="66">
        <v>45487.875000000102</v>
      </c>
      <c r="B45" s="48">
        <v>0.87500000000000044</v>
      </c>
      <c r="C45" s="1">
        <v>13.9</v>
      </c>
      <c r="F45" s="67">
        <v>45489.875000000102</v>
      </c>
      <c r="G45" s="49">
        <v>0.87500000000000044</v>
      </c>
      <c r="H45" s="50">
        <v>3.5629999999999997</v>
      </c>
      <c r="I45" s="50">
        <v>0.98299999999999998</v>
      </c>
      <c r="J45" s="53">
        <v>3</v>
      </c>
      <c r="K45" s="53">
        <v>1</v>
      </c>
      <c r="L45" s="50">
        <v>4.5459999999999994</v>
      </c>
    </row>
    <row r="46" spans="1:12" x14ac:dyDescent="0.35">
      <c r="A46" s="66">
        <v>45487.895833333438</v>
      </c>
      <c r="B46" s="48">
        <v>0.89583333333333381</v>
      </c>
      <c r="C46" s="1">
        <v>13.5</v>
      </c>
      <c r="F46" s="67">
        <v>45489.895833333438</v>
      </c>
      <c r="G46" s="49">
        <v>0.89583333333333381</v>
      </c>
      <c r="H46" s="50">
        <v>3.5629999999999997</v>
      </c>
      <c r="I46" s="50">
        <v>0.98299999999999998</v>
      </c>
      <c r="J46" s="53">
        <v>3</v>
      </c>
      <c r="K46" s="53">
        <v>1</v>
      </c>
      <c r="L46" s="50">
        <v>4.5459999999999994</v>
      </c>
    </row>
    <row r="47" spans="1:12" x14ac:dyDescent="0.35">
      <c r="A47" s="66">
        <v>45487.916666666773</v>
      </c>
      <c r="B47" s="48">
        <v>0.91666666666666718</v>
      </c>
      <c r="C47" s="1">
        <v>12</v>
      </c>
      <c r="F47" s="67">
        <v>45489.916666666773</v>
      </c>
      <c r="G47" s="49">
        <v>0.91666666666666718</v>
      </c>
      <c r="H47" s="50">
        <v>2.7560000000000002</v>
      </c>
      <c r="I47" s="50">
        <v>0.745</v>
      </c>
      <c r="J47" s="53">
        <v>3</v>
      </c>
      <c r="K47" s="53">
        <v>1</v>
      </c>
      <c r="L47" s="50">
        <v>3.5010000000000003</v>
      </c>
    </row>
    <row r="48" spans="1:12" x14ac:dyDescent="0.35">
      <c r="A48" s="66">
        <v>45487.937500000109</v>
      </c>
      <c r="B48" s="48">
        <v>0.93750000000000056</v>
      </c>
      <c r="C48" s="1">
        <v>12.1</v>
      </c>
      <c r="F48" s="67">
        <v>45489.937500000109</v>
      </c>
      <c r="G48" s="49">
        <v>0.93750000000000056</v>
      </c>
      <c r="H48" s="50">
        <v>2.7560000000000002</v>
      </c>
      <c r="I48" s="50">
        <v>0.745</v>
      </c>
      <c r="J48" s="53">
        <v>3</v>
      </c>
      <c r="K48" s="53">
        <v>1</v>
      </c>
      <c r="L48" s="50">
        <v>3.5010000000000003</v>
      </c>
    </row>
    <row r="49" spans="1:12" x14ac:dyDescent="0.35">
      <c r="A49" s="66">
        <v>45487.958333333445</v>
      </c>
      <c r="B49" s="48">
        <v>0.95833333333333393</v>
      </c>
      <c r="C49" s="1">
        <v>14</v>
      </c>
      <c r="F49" s="67">
        <v>45489.958333333445</v>
      </c>
      <c r="G49" s="49">
        <v>0.95833333333333393</v>
      </c>
      <c r="H49" s="50">
        <v>1.839</v>
      </c>
      <c r="I49" s="50">
        <v>0.54700000000000004</v>
      </c>
      <c r="J49" s="53">
        <v>3</v>
      </c>
      <c r="K49" s="53">
        <v>1</v>
      </c>
      <c r="L49" s="50">
        <v>2.3860000000000001</v>
      </c>
    </row>
    <row r="50" spans="1:12" x14ac:dyDescent="0.35">
      <c r="A50" s="66">
        <v>45487.979166666781</v>
      </c>
      <c r="B50" s="48">
        <v>0.9791666666666673</v>
      </c>
      <c r="C50" s="1">
        <v>12.4</v>
      </c>
      <c r="F50" s="67">
        <v>45489.979166666781</v>
      </c>
      <c r="G50" s="49">
        <v>0.9791666666666673</v>
      </c>
      <c r="H50" s="50">
        <v>1.839</v>
      </c>
      <c r="I50" s="50">
        <v>0.54700000000000004</v>
      </c>
      <c r="J50" s="53">
        <v>3</v>
      </c>
      <c r="K50" s="53">
        <v>1</v>
      </c>
      <c r="L50" s="50">
        <v>2.3860000000000001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baseColWidth="10" defaultColWidth="8.6328125" defaultRowHeight="14.5" x14ac:dyDescent="0.35"/>
  <cols>
    <col min="2" max="2" width="12.453125" bestFit="1" customWidth="1"/>
    <col min="4" max="4" width="19.54296875" bestFit="1" customWidth="1"/>
    <col min="5" max="5" width="13" style="15" customWidth="1"/>
    <col min="6" max="6" width="16.36328125" style="1" customWidth="1"/>
    <col min="7" max="7" width="16.6328125" style="1" customWidth="1"/>
    <col min="8" max="9" width="18.6328125" bestFit="1" customWidth="1"/>
    <col min="10" max="10" width="20.54296875" bestFit="1" customWidth="1"/>
    <col min="12" max="12" width="10.54296875" bestFit="1" customWidth="1"/>
    <col min="13" max="13" width="11.6328125" customWidth="1"/>
    <col min="14" max="14" width="12" bestFit="1" customWidth="1"/>
  </cols>
  <sheetData>
    <row r="1" spans="2:19" ht="18.5" x14ac:dyDescent="0.45">
      <c r="B1" s="64" t="e">
        <f>"PROYECCIÓN DE GENERACIÓN PLOM "&amp;TEXT(B3,"DD MMM")&amp;" - "&amp;TEXT(B3+9,"DD MMM")</f>
        <v>#REF!</v>
      </c>
      <c r="C1" s="62"/>
      <c r="D1" s="62"/>
      <c r="E1" s="63"/>
      <c r="F1" s="65"/>
    </row>
    <row r="2" spans="2:19" ht="59.25" customHeight="1" x14ac:dyDescent="0.3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  <c r="L2" s="52" t="s">
        <v>103</v>
      </c>
      <c r="M2" s="52" t="s">
        <v>104</v>
      </c>
      <c r="N2" s="52" t="s">
        <v>105</v>
      </c>
    </row>
    <row r="3" spans="2:19" x14ac:dyDescent="0.35">
      <c r="B3" s="55" t="e">
        <f>#REF!+#REF!</f>
        <v>#REF!</v>
      </c>
      <c r="C3" s="49" t="e">
        <f>#REF!</f>
        <v>#REF!</v>
      </c>
      <c r="D3" s="56" t="e">
        <f>Table110[[#This Row],[Fecha]]</f>
        <v>#REF!</v>
      </c>
      <c r="E3" s="50" t="e">
        <f>VLOOKUP(Table110[[#This Row],[FECHA /HORA]],TBL_CalcDarwin[],7,0)</f>
        <v>#REF!</v>
      </c>
      <c r="F3" s="50" t="e">
        <f>VLOOKUP(Table110[[#This Row],[FECHA /HORA]],TBL_CalcDarwin[],42,0)</f>
        <v>#REF!</v>
      </c>
      <c r="G3" s="50" t="e">
        <f>VLOOKUP(Table110[[#This Row],[FECHA /HORA]],TBL_CalcDarwin[],43,0)</f>
        <v>#REF!</v>
      </c>
      <c r="H3" s="50" t="e">
        <f>VLOOKUP(Table110[[#This Row],[FECHA /HORA]],TBL_CalcDarwin[],40,0)</f>
        <v>#REF!</v>
      </c>
      <c r="I3" s="50" t="e">
        <f>VLOOKUP(Table110[[#This Row],[FECHA /HORA]],TBL_CalcDarwin[],41,0)</f>
        <v>#REF!</v>
      </c>
      <c r="J3" s="50" t="e">
        <f>Table110[[#This Row],[MW Proyectada (Barra A)]]+Table110[[#This Row],[MW Proyectada (Barra B)]]</f>
        <v>#REF!</v>
      </c>
      <c r="L3" s="50" t="e">
        <f>M3+N3</f>
        <v>#REF!</v>
      </c>
      <c r="M3" s="50" t="e">
        <f>IF(Table110[[#This Row],[TOTAL MW]]&lt;165,Table110[[#This Row],[MW Proyectada (Barra A)]],Table110[[#This Row],[MW Proyectada (Barra A)]]*165/Table110[[#This Row],[TOTAL MW]])</f>
        <v>#REF!</v>
      </c>
      <c r="N3" s="50" t="e">
        <f>IF(Table110[[#This Row],[TOTAL MW]]&lt;165,Table110[[#This Row],[MW Proyectada (Barra B)]],Table110[[#This Row],[MW Proyectada (Barra B)]]*165/Table110[[#This Row],[TOTAL MW]])</f>
        <v>#REF!</v>
      </c>
      <c r="P3" s="54"/>
      <c r="Q3" s="54"/>
    </row>
    <row r="4" spans="2:19" x14ac:dyDescent="0.35">
      <c r="B4" s="55" t="e">
        <f>B3+TIME(1,0,0)</f>
        <v>#REF!</v>
      </c>
      <c r="C4" s="49" t="e">
        <f>C3+TIME(1,0,0)</f>
        <v>#REF!</v>
      </c>
      <c r="D4" s="56" t="e">
        <f>Table110[[#This Row],[Fecha]]</f>
        <v>#REF!</v>
      </c>
      <c r="E4" s="50" t="e">
        <f>VLOOKUP(Table110[[#This Row],[FECHA /HORA]],TBL_CalcDarwin[],7,0)</f>
        <v>#REF!</v>
      </c>
      <c r="F4" s="50" t="e">
        <f>VLOOKUP(Table110[[#This Row],[FECHA /HORA]],TBL_CalcDarwin[],42,0)</f>
        <v>#REF!</v>
      </c>
      <c r="G4" s="50" t="e">
        <f>VLOOKUP(Table110[[#This Row],[FECHA /HORA]],TBL_CalcDarwin[],43,0)</f>
        <v>#REF!</v>
      </c>
      <c r="H4" s="50" t="e">
        <f>VLOOKUP(Table110[[#This Row],[FECHA /HORA]],TBL_CalcDarwin[],40,0)</f>
        <v>#REF!</v>
      </c>
      <c r="I4" s="50" t="e">
        <f>VLOOKUP(Table110[[#This Row],[FECHA /HORA]],TBL_CalcDarwin[],41,0)</f>
        <v>#REF!</v>
      </c>
      <c r="J4" s="50" t="e">
        <f>Table110[[#This Row],[MW Proyectada (Barra A)]]+Table110[[#This Row],[MW Proyectada (Barra B)]]</f>
        <v>#REF!</v>
      </c>
      <c r="L4" s="50" t="e">
        <f t="shared" ref="L4:L67" si="0">M4+N4</f>
        <v>#REF!</v>
      </c>
      <c r="M4" s="50" t="e">
        <f>IF(Table110[[#This Row],[TOTAL MW]]&lt;165,Table110[[#This Row],[MW Proyectada (Barra A)]],Table110[[#This Row],[MW Proyectada (Barra A)]]*165/Table110[[#This Row],[TOTAL MW]])</f>
        <v>#REF!</v>
      </c>
      <c r="N4" s="50" t="e">
        <f>IF(Table110[[#This Row],[TOTAL MW]]&lt;165,Table110[[#This Row],[MW Proyectada (Barra B)]],Table110[[#This Row],[MW Proyectada (Barra B)]]*165/Table110[[#This Row],[TOTAL MW]])</f>
        <v>#REF!</v>
      </c>
      <c r="P4" s="54"/>
      <c r="Q4" s="54"/>
    </row>
    <row r="5" spans="2:19" x14ac:dyDescent="0.35">
      <c r="B5" s="55" t="e">
        <f t="shared" ref="B5:B68" si="1">B4+TIME(1,0,0)</f>
        <v>#REF!</v>
      </c>
      <c r="C5" s="49" t="e">
        <f t="shared" ref="C5:C68" si="2">C4+TIME(1,0,0)</f>
        <v>#REF!</v>
      </c>
      <c r="D5" s="56" t="e">
        <f>Table110[[#This Row],[Fecha]]</f>
        <v>#REF!</v>
      </c>
      <c r="E5" s="50" t="e">
        <f>VLOOKUP(Table110[[#This Row],[FECHA /HORA]],TBL_CalcDarwin[],7,0)</f>
        <v>#REF!</v>
      </c>
      <c r="F5" s="50" t="e">
        <f>VLOOKUP(Table110[[#This Row],[FECHA /HORA]],TBL_CalcDarwin[],42,0)</f>
        <v>#REF!</v>
      </c>
      <c r="G5" s="50" t="e">
        <f>VLOOKUP(Table110[[#This Row],[FECHA /HORA]],TBL_CalcDarwin[],43,0)</f>
        <v>#REF!</v>
      </c>
      <c r="H5" s="50" t="e">
        <f>VLOOKUP(Table110[[#This Row],[FECHA /HORA]],TBL_CalcDarwin[],40,0)</f>
        <v>#REF!</v>
      </c>
      <c r="I5" s="50" t="e">
        <f>VLOOKUP(Table110[[#This Row],[FECHA /HORA]],TBL_CalcDarwin[],41,0)</f>
        <v>#REF!</v>
      </c>
      <c r="J5" s="50" t="e">
        <f>Table110[[#This Row],[MW Proyectada (Barra A)]]+Table110[[#This Row],[MW Proyectada (Barra B)]]</f>
        <v>#REF!</v>
      </c>
      <c r="L5" s="50" t="e">
        <f t="shared" si="0"/>
        <v>#REF!</v>
      </c>
      <c r="M5" s="50" t="e">
        <f>IF(Table110[[#This Row],[TOTAL MW]]&lt;165,Table110[[#This Row],[MW Proyectada (Barra A)]],Table110[[#This Row],[MW Proyectada (Barra A)]]*165/Table110[[#This Row],[TOTAL MW]])</f>
        <v>#REF!</v>
      </c>
      <c r="N5" s="50" t="e">
        <f>IF(Table110[[#This Row],[TOTAL MW]]&lt;165,Table110[[#This Row],[MW Proyectada (Barra B)]],Table110[[#This Row],[MW Proyectada (Barra B)]]*165/Table110[[#This Row],[TOTAL MW]])</f>
        <v>#REF!</v>
      </c>
      <c r="P5" s="54"/>
      <c r="Q5" s="54"/>
    </row>
    <row r="6" spans="2:19" x14ac:dyDescent="0.35">
      <c r="B6" s="55" t="e">
        <f t="shared" si="1"/>
        <v>#REF!</v>
      </c>
      <c r="C6" s="49" t="e">
        <f t="shared" si="2"/>
        <v>#REF!</v>
      </c>
      <c r="D6" s="56" t="e">
        <f>Table110[[#This Row],[Fecha]]</f>
        <v>#REF!</v>
      </c>
      <c r="E6" s="50" t="e">
        <f>VLOOKUP(Table110[[#This Row],[FECHA /HORA]],TBL_CalcDarwin[],7,0)</f>
        <v>#REF!</v>
      </c>
      <c r="F6" s="50" t="e">
        <f>VLOOKUP(Table110[[#This Row],[FECHA /HORA]],TBL_CalcDarwin[],42,0)</f>
        <v>#REF!</v>
      </c>
      <c r="G6" s="50" t="e">
        <f>VLOOKUP(Table110[[#This Row],[FECHA /HORA]],TBL_CalcDarwin[],43,0)</f>
        <v>#REF!</v>
      </c>
      <c r="H6" s="50" t="e">
        <f>VLOOKUP(Table110[[#This Row],[FECHA /HORA]],TBL_CalcDarwin[],40,0)</f>
        <v>#REF!</v>
      </c>
      <c r="I6" s="50" t="e">
        <f>VLOOKUP(Table110[[#This Row],[FECHA /HORA]],TBL_CalcDarwin[],41,0)</f>
        <v>#REF!</v>
      </c>
      <c r="J6" s="50" t="e">
        <f>Table110[[#This Row],[MW Proyectada (Barra A)]]+Table110[[#This Row],[MW Proyectada (Barra B)]]</f>
        <v>#REF!</v>
      </c>
      <c r="L6" s="50" t="e">
        <f t="shared" si="0"/>
        <v>#REF!</v>
      </c>
      <c r="M6" s="50" t="e">
        <f>IF(Table110[[#This Row],[TOTAL MW]]&lt;165,Table110[[#This Row],[MW Proyectada (Barra A)]],Table110[[#This Row],[MW Proyectada (Barra A)]]*165/Table110[[#This Row],[TOTAL MW]])</f>
        <v>#REF!</v>
      </c>
      <c r="N6" s="50" t="e">
        <f>IF(Table110[[#This Row],[TOTAL MW]]&lt;165,Table110[[#This Row],[MW Proyectada (Barra B)]],Table110[[#This Row],[MW Proyectada (Barra B)]]*165/Table110[[#This Row],[TOTAL MW]])</f>
        <v>#REF!</v>
      </c>
      <c r="P6" s="54"/>
      <c r="Q6" s="54"/>
      <c r="R6" s="57"/>
      <c r="S6" s="57"/>
    </row>
    <row r="7" spans="2:19" x14ac:dyDescent="0.35">
      <c r="B7" s="55" t="e">
        <f t="shared" si="1"/>
        <v>#REF!</v>
      </c>
      <c r="C7" s="49" t="e">
        <f t="shared" si="2"/>
        <v>#REF!</v>
      </c>
      <c r="D7" s="56" t="e">
        <f>Table110[[#This Row],[Fecha]]</f>
        <v>#REF!</v>
      </c>
      <c r="E7" s="50" t="e">
        <f>VLOOKUP(Table110[[#This Row],[FECHA /HORA]],TBL_CalcDarwin[],7,0)</f>
        <v>#REF!</v>
      </c>
      <c r="F7" s="50" t="e">
        <f>VLOOKUP(Table110[[#This Row],[FECHA /HORA]],TBL_CalcDarwin[],42,0)</f>
        <v>#REF!</v>
      </c>
      <c r="G7" s="50" t="e">
        <f>VLOOKUP(Table110[[#This Row],[FECHA /HORA]],TBL_CalcDarwin[],43,0)</f>
        <v>#REF!</v>
      </c>
      <c r="H7" s="50" t="e">
        <f>VLOOKUP(Table110[[#This Row],[FECHA /HORA]],TBL_CalcDarwin[],40,0)</f>
        <v>#REF!</v>
      </c>
      <c r="I7" s="50" t="e">
        <f>VLOOKUP(Table110[[#This Row],[FECHA /HORA]],TBL_CalcDarwin[],41,0)</f>
        <v>#REF!</v>
      </c>
      <c r="J7" s="50" t="e">
        <f>Table110[[#This Row],[MW Proyectada (Barra A)]]+Table110[[#This Row],[MW Proyectada (Barra B)]]</f>
        <v>#REF!</v>
      </c>
      <c r="L7" s="50" t="e">
        <f t="shared" si="0"/>
        <v>#REF!</v>
      </c>
      <c r="M7" s="50" t="e">
        <f>IF(Table110[[#This Row],[TOTAL MW]]&lt;165,Table110[[#This Row],[MW Proyectada (Barra A)]],Table110[[#This Row],[MW Proyectada (Barra A)]]*165/Table110[[#This Row],[TOTAL MW]])</f>
        <v>#REF!</v>
      </c>
      <c r="N7" s="50" t="e">
        <f>IF(Table110[[#This Row],[TOTAL MW]]&lt;165,Table110[[#This Row],[MW Proyectada (Barra B)]],Table110[[#This Row],[MW Proyectada (Barra B)]]*165/Table110[[#This Row],[TOTAL MW]])</f>
        <v>#REF!</v>
      </c>
      <c r="P7" s="54"/>
      <c r="Q7" s="54"/>
      <c r="R7" s="57"/>
      <c r="S7" s="57"/>
    </row>
    <row r="8" spans="2:19" x14ac:dyDescent="0.35">
      <c r="B8" s="55" t="e">
        <f t="shared" si="1"/>
        <v>#REF!</v>
      </c>
      <c r="C8" s="49" t="e">
        <f t="shared" si="2"/>
        <v>#REF!</v>
      </c>
      <c r="D8" s="56" t="e">
        <f>Table110[[#This Row],[Fecha]]</f>
        <v>#REF!</v>
      </c>
      <c r="E8" s="50" t="e">
        <f>VLOOKUP(Table110[[#This Row],[FECHA /HORA]],TBL_CalcDarwin[],7,0)</f>
        <v>#REF!</v>
      </c>
      <c r="F8" s="50" t="e">
        <f>VLOOKUP(Table110[[#This Row],[FECHA /HORA]],TBL_CalcDarwin[],42,0)</f>
        <v>#REF!</v>
      </c>
      <c r="G8" s="50" t="e">
        <f>VLOOKUP(Table110[[#This Row],[FECHA /HORA]],TBL_CalcDarwin[],43,0)</f>
        <v>#REF!</v>
      </c>
      <c r="H8" s="50" t="e">
        <f>VLOOKUP(Table110[[#This Row],[FECHA /HORA]],TBL_CalcDarwin[],40,0)</f>
        <v>#REF!</v>
      </c>
      <c r="I8" s="50" t="e">
        <f>VLOOKUP(Table110[[#This Row],[FECHA /HORA]],TBL_CalcDarwin[],41,0)</f>
        <v>#REF!</v>
      </c>
      <c r="J8" s="50" t="e">
        <f>Table110[[#This Row],[MW Proyectada (Barra A)]]+Table110[[#This Row],[MW Proyectada (Barra B)]]</f>
        <v>#REF!</v>
      </c>
      <c r="L8" s="50" t="e">
        <f t="shared" si="0"/>
        <v>#REF!</v>
      </c>
      <c r="M8" s="50" t="e">
        <f>IF(Table110[[#This Row],[TOTAL MW]]&lt;165,Table110[[#This Row],[MW Proyectada (Barra A)]],Table110[[#This Row],[MW Proyectada (Barra A)]]*165/Table110[[#This Row],[TOTAL MW]])</f>
        <v>#REF!</v>
      </c>
      <c r="N8" s="50" t="e">
        <f>IF(Table110[[#This Row],[TOTAL MW]]&lt;165,Table110[[#This Row],[MW Proyectada (Barra B)]],Table110[[#This Row],[MW Proyectada (Barra B)]]*165/Table110[[#This Row],[TOTAL MW]])</f>
        <v>#REF!</v>
      </c>
      <c r="P8" s="54"/>
      <c r="Q8" s="54"/>
      <c r="R8" s="57"/>
      <c r="S8" s="57"/>
    </row>
    <row r="9" spans="2:19" x14ac:dyDescent="0.35">
      <c r="B9" s="55" t="e">
        <f t="shared" si="1"/>
        <v>#REF!</v>
      </c>
      <c r="C9" s="49" t="e">
        <f t="shared" si="2"/>
        <v>#REF!</v>
      </c>
      <c r="D9" s="56" t="e">
        <f>Table110[[#This Row],[Fecha]]</f>
        <v>#REF!</v>
      </c>
      <c r="E9" s="50" t="e">
        <f>VLOOKUP(Table110[[#This Row],[FECHA /HORA]],TBL_CalcDarwin[],7,0)</f>
        <v>#REF!</v>
      </c>
      <c r="F9" s="50" t="e">
        <f>VLOOKUP(Table110[[#This Row],[FECHA /HORA]],TBL_CalcDarwin[],42,0)</f>
        <v>#REF!</v>
      </c>
      <c r="G9" s="50" t="e">
        <f>VLOOKUP(Table110[[#This Row],[FECHA /HORA]],TBL_CalcDarwin[],43,0)</f>
        <v>#REF!</v>
      </c>
      <c r="H9" s="50" t="e">
        <f>VLOOKUP(Table110[[#This Row],[FECHA /HORA]],TBL_CalcDarwin[],40,0)</f>
        <v>#REF!</v>
      </c>
      <c r="I9" s="50" t="e">
        <f>VLOOKUP(Table110[[#This Row],[FECHA /HORA]],TBL_CalcDarwin[],41,0)</f>
        <v>#REF!</v>
      </c>
      <c r="J9" s="50" t="e">
        <f>Table110[[#This Row],[MW Proyectada (Barra A)]]+Table110[[#This Row],[MW Proyectada (Barra B)]]</f>
        <v>#REF!</v>
      </c>
      <c r="L9" s="50" t="e">
        <f t="shared" si="0"/>
        <v>#REF!</v>
      </c>
      <c r="M9" s="50" t="e">
        <f>IF(Table110[[#This Row],[TOTAL MW]]&lt;165,Table110[[#This Row],[MW Proyectada (Barra A)]],Table110[[#This Row],[MW Proyectada (Barra A)]]*165/Table110[[#This Row],[TOTAL MW]])</f>
        <v>#REF!</v>
      </c>
      <c r="N9" s="50" t="e">
        <f>IF(Table110[[#This Row],[TOTAL MW]]&lt;165,Table110[[#This Row],[MW Proyectada (Barra B)]],Table110[[#This Row],[MW Proyectada (Barra B)]]*165/Table110[[#This Row],[TOTAL MW]])</f>
        <v>#REF!</v>
      </c>
      <c r="P9" s="54"/>
      <c r="Q9" s="54"/>
      <c r="R9" s="57"/>
      <c r="S9" s="57"/>
    </row>
    <row r="10" spans="2:19" x14ac:dyDescent="0.35">
      <c r="B10" s="55" t="e">
        <f t="shared" si="1"/>
        <v>#REF!</v>
      </c>
      <c r="C10" s="49" t="e">
        <f t="shared" si="2"/>
        <v>#REF!</v>
      </c>
      <c r="D10" s="56" t="e">
        <f>Table110[[#This Row],[Fecha]]</f>
        <v>#REF!</v>
      </c>
      <c r="E10" s="50" t="e">
        <f>VLOOKUP(Table110[[#This Row],[FECHA /HORA]],TBL_CalcDarwin[],7,0)</f>
        <v>#REF!</v>
      </c>
      <c r="F10" s="50" t="e">
        <f>VLOOKUP(Table110[[#This Row],[FECHA /HORA]],TBL_CalcDarwin[],42,0)</f>
        <v>#REF!</v>
      </c>
      <c r="G10" s="50" t="e">
        <f>VLOOKUP(Table110[[#This Row],[FECHA /HORA]],TBL_CalcDarwin[],43,0)</f>
        <v>#REF!</v>
      </c>
      <c r="H10" s="50" t="e">
        <f>VLOOKUP(Table110[[#This Row],[FECHA /HORA]],TBL_CalcDarwin[],40,0)</f>
        <v>#REF!</v>
      </c>
      <c r="I10" s="50" t="e">
        <f>VLOOKUP(Table110[[#This Row],[FECHA /HORA]],TBL_CalcDarwin[],41,0)</f>
        <v>#REF!</v>
      </c>
      <c r="J10" s="50" t="e">
        <f>Table110[[#This Row],[MW Proyectada (Barra A)]]+Table110[[#This Row],[MW Proyectada (Barra B)]]</f>
        <v>#REF!</v>
      </c>
      <c r="L10" s="50" t="e">
        <f t="shared" si="0"/>
        <v>#REF!</v>
      </c>
      <c r="M10" s="50" t="e">
        <f>IF(Table110[[#This Row],[TOTAL MW]]&lt;165,Table110[[#This Row],[MW Proyectada (Barra A)]],Table110[[#This Row],[MW Proyectada (Barra A)]]*165/Table110[[#This Row],[TOTAL MW]])</f>
        <v>#REF!</v>
      </c>
      <c r="N10" s="50" t="e">
        <f>IF(Table110[[#This Row],[TOTAL MW]]&lt;165,Table110[[#This Row],[MW Proyectada (Barra B)]],Table110[[#This Row],[MW Proyectada (Barra B)]]*165/Table110[[#This Row],[TOTAL MW]])</f>
        <v>#REF!</v>
      </c>
      <c r="P10" s="54"/>
      <c r="Q10" s="54"/>
      <c r="R10" s="57"/>
      <c r="S10" s="57"/>
    </row>
    <row r="11" spans="2:19" x14ac:dyDescent="0.35">
      <c r="B11" s="55" t="e">
        <f t="shared" si="1"/>
        <v>#REF!</v>
      </c>
      <c r="C11" s="49" t="e">
        <f t="shared" si="2"/>
        <v>#REF!</v>
      </c>
      <c r="D11" s="56" t="e">
        <f>Table110[[#This Row],[Fecha]]</f>
        <v>#REF!</v>
      </c>
      <c r="E11" s="50" t="e">
        <f>VLOOKUP(Table110[[#This Row],[FECHA /HORA]],TBL_CalcDarwin[],7,0)</f>
        <v>#REF!</v>
      </c>
      <c r="F11" s="50" t="e">
        <f>VLOOKUP(Table110[[#This Row],[FECHA /HORA]],TBL_CalcDarwin[],42,0)</f>
        <v>#REF!</v>
      </c>
      <c r="G11" s="50" t="e">
        <f>VLOOKUP(Table110[[#This Row],[FECHA /HORA]],TBL_CalcDarwin[],43,0)</f>
        <v>#REF!</v>
      </c>
      <c r="H11" s="50" t="e">
        <f>VLOOKUP(Table110[[#This Row],[FECHA /HORA]],TBL_CalcDarwin[],40,0)</f>
        <v>#REF!</v>
      </c>
      <c r="I11" s="50" t="e">
        <f>VLOOKUP(Table110[[#This Row],[FECHA /HORA]],TBL_CalcDarwin[],41,0)</f>
        <v>#REF!</v>
      </c>
      <c r="J11" s="50" t="e">
        <f>Table110[[#This Row],[MW Proyectada (Barra A)]]+Table110[[#This Row],[MW Proyectada (Barra B)]]</f>
        <v>#REF!</v>
      </c>
      <c r="L11" s="50" t="e">
        <f t="shared" si="0"/>
        <v>#REF!</v>
      </c>
      <c r="M11" s="50" t="e">
        <f>IF(Table110[[#This Row],[TOTAL MW]]&lt;165,Table110[[#This Row],[MW Proyectada (Barra A)]],Table110[[#This Row],[MW Proyectada (Barra A)]]*165/Table110[[#This Row],[TOTAL MW]])</f>
        <v>#REF!</v>
      </c>
      <c r="N11" s="50" t="e">
        <f>IF(Table110[[#This Row],[TOTAL MW]]&lt;165,Table110[[#This Row],[MW Proyectada (Barra B)]],Table110[[#This Row],[MW Proyectada (Barra B)]]*165/Table110[[#This Row],[TOTAL MW]])</f>
        <v>#REF!</v>
      </c>
      <c r="P11" s="54"/>
      <c r="Q11" s="54"/>
      <c r="R11" s="57"/>
      <c r="S11" s="57"/>
    </row>
    <row r="12" spans="2:19" x14ac:dyDescent="0.35">
      <c r="B12" s="55" t="e">
        <f t="shared" si="1"/>
        <v>#REF!</v>
      </c>
      <c r="C12" s="49" t="e">
        <f t="shared" si="2"/>
        <v>#REF!</v>
      </c>
      <c r="D12" s="56" t="e">
        <f>Table110[[#This Row],[Fecha]]</f>
        <v>#REF!</v>
      </c>
      <c r="E12" s="50" t="e">
        <f>VLOOKUP(Table110[[#This Row],[FECHA /HORA]],TBL_CalcDarwin[],7,0)</f>
        <v>#REF!</v>
      </c>
      <c r="F12" s="50" t="e">
        <f>VLOOKUP(Table110[[#This Row],[FECHA /HORA]],TBL_CalcDarwin[],42,0)</f>
        <v>#REF!</v>
      </c>
      <c r="G12" s="50" t="e">
        <f>VLOOKUP(Table110[[#This Row],[FECHA /HORA]],TBL_CalcDarwin[],43,0)</f>
        <v>#REF!</v>
      </c>
      <c r="H12" s="50" t="e">
        <f>VLOOKUP(Table110[[#This Row],[FECHA /HORA]],TBL_CalcDarwin[],40,0)</f>
        <v>#REF!</v>
      </c>
      <c r="I12" s="50" t="e">
        <f>VLOOKUP(Table110[[#This Row],[FECHA /HORA]],TBL_CalcDarwin[],41,0)</f>
        <v>#REF!</v>
      </c>
      <c r="J12" s="50" t="e">
        <f>Table110[[#This Row],[MW Proyectada (Barra A)]]+Table110[[#This Row],[MW Proyectada (Barra B)]]</f>
        <v>#REF!</v>
      </c>
      <c r="L12" s="50" t="e">
        <f t="shared" si="0"/>
        <v>#REF!</v>
      </c>
      <c r="M12" s="50" t="e">
        <f>IF(Table110[[#This Row],[TOTAL MW]]&lt;165,Table110[[#This Row],[MW Proyectada (Barra A)]],Table110[[#This Row],[MW Proyectada (Barra A)]]*165/Table110[[#This Row],[TOTAL MW]])</f>
        <v>#REF!</v>
      </c>
      <c r="N12" s="50" t="e">
        <f>IF(Table110[[#This Row],[TOTAL MW]]&lt;165,Table110[[#This Row],[MW Proyectada (Barra B)]],Table110[[#This Row],[MW Proyectada (Barra B)]]*165/Table110[[#This Row],[TOTAL MW]])</f>
        <v>#REF!</v>
      </c>
      <c r="P12" s="54"/>
      <c r="Q12" s="54"/>
      <c r="R12" s="57"/>
      <c r="S12" s="57"/>
    </row>
    <row r="13" spans="2:19" x14ac:dyDescent="0.35">
      <c r="B13" s="55" t="e">
        <f t="shared" si="1"/>
        <v>#REF!</v>
      </c>
      <c r="C13" s="49" t="e">
        <f t="shared" si="2"/>
        <v>#REF!</v>
      </c>
      <c r="D13" s="56" t="e">
        <f>Table110[[#This Row],[Fecha]]</f>
        <v>#REF!</v>
      </c>
      <c r="E13" s="50" t="e">
        <f>VLOOKUP(Table110[[#This Row],[FECHA /HORA]],TBL_CalcDarwin[],7,0)</f>
        <v>#REF!</v>
      </c>
      <c r="F13" s="50" t="e">
        <f>VLOOKUP(Table110[[#This Row],[FECHA /HORA]],TBL_CalcDarwin[],42,0)</f>
        <v>#REF!</v>
      </c>
      <c r="G13" s="50" t="e">
        <f>VLOOKUP(Table110[[#This Row],[FECHA /HORA]],TBL_CalcDarwin[],43,0)</f>
        <v>#REF!</v>
      </c>
      <c r="H13" s="50" t="e">
        <f>VLOOKUP(Table110[[#This Row],[FECHA /HORA]],TBL_CalcDarwin[],40,0)</f>
        <v>#REF!</v>
      </c>
      <c r="I13" s="50" t="e">
        <f>VLOOKUP(Table110[[#This Row],[FECHA /HORA]],TBL_CalcDarwin[],41,0)</f>
        <v>#REF!</v>
      </c>
      <c r="J13" s="50" t="e">
        <f>Table110[[#This Row],[MW Proyectada (Barra A)]]+Table110[[#This Row],[MW Proyectada (Barra B)]]</f>
        <v>#REF!</v>
      </c>
      <c r="L13" s="50" t="e">
        <f t="shared" si="0"/>
        <v>#REF!</v>
      </c>
      <c r="M13" s="50" t="e">
        <f>IF(Table110[[#This Row],[TOTAL MW]]&lt;165,Table110[[#This Row],[MW Proyectada (Barra A)]],Table110[[#This Row],[MW Proyectada (Barra A)]]*165/Table110[[#This Row],[TOTAL MW]])</f>
        <v>#REF!</v>
      </c>
      <c r="N13" s="50" t="e">
        <f>IF(Table110[[#This Row],[TOTAL MW]]&lt;165,Table110[[#This Row],[MW Proyectada (Barra B)]],Table110[[#This Row],[MW Proyectada (Barra B)]]*165/Table110[[#This Row],[TOTAL MW]])</f>
        <v>#REF!</v>
      </c>
      <c r="P13" s="54"/>
      <c r="Q13" s="54"/>
      <c r="R13" s="57"/>
      <c r="S13" s="57"/>
    </row>
    <row r="14" spans="2:19" x14ac:dyDescent="0.35">
      <c r="B14" s="55" t="e">
        <f t="shared" si="1"/>
        <v>#REF!</v>
      </c>
      <c r="C14" s="49" t="e">
        <f t="shared" si="2"/>
        <v>#REF!</v>
      </c>
      <c r="D14" s="56" t="e">
        <f>Table110[[#This Row],[Fecha]]</f>
        <v>#REF!</v>
      </c>
      <c r="E14" s="50" t="e">
        <f>VLOOKUP(Table110[[#This Row],[FECHA /HORA]],TBL_CalcDarwin[],7,0)</f>
        <v>#REF!</v>
      </c>
      <c r="F14" s="50" t="e">
        <f>VLOOKUP(Table110[[#This Row],[FECHA /HORA]],TBL_CalcDarwin[],42,0)</f>
        <v>#REF!</v>
      </c>
      <c r="G14" s="50" t="e">
        <f>VLOOKUP(Table110[[#This Row],[FECHA /HORA]],TBL_CalcDarwin[],43,0)</f>
        <v>#REF!</v>
      </c>
      <c r="H14" s="50" t="e">
        <f>VLOOKUP(Table110[[#This Row],[FECHA /HORA]],TBL_CalcDarwin[],40,0)</f>
        <v>#REF!</v>
      </c>
      <c r="I14" s="50" t="e">
        <f>VLOOKUP(Table110[[#This Row],[FECHA /HORA]],TBL_CalcDarwin[],41,0)</f>
        <v>#REF!</v>
      </c>
      <c r="J14" s="50" t="e">
        <f>Table110[[#This Row],[MW Proyectada (Barra A)]]+Table110[[#This Row],[MW Proyectada (Barra B)]]</f>
        <v>#REF!</v>
      </c>
      <c r="L14" s="50" t="e">
        <f t="shared" si="0"/>
        <v>#REF!</v>
      </c>
      <c r="M14" s="50" t="e">
        <f>IF(Table110[[#This Row],[TOTAL MW]]&lt;165,Table110[[#This Row],[MW Proyectada (Barra A)]],Table110[[#This Row],[MW Proyectada (Barra A)]]*165/Table110[[#This Row],[TOTAL MW]])</f>
        <v>#REF!</v>
      </c>
      <c r="N14" s="50" t="e">
        <f>IF(Table110[[#This Row],[TOTAL MW]]&lt;165,Table110[[#This Row],[MW Proyectada (Barra B)]],Table110[[#This Row],[MW Proyectada (Barra B)]]*165/Table110[[#This Row],[TOTAL MW]])</f>
        <v>#REF!</v>
      </c>
      <c r="P14" s="54"/>
      <c r="Q14" s="54"/>
      <c r="R14" s="57"/>
      <c r="S14" s="57"/>
    </row>
    <row r="15" spans="2:19" x14ac:dyDescent="0.35">
      <c r="B15" s="55" t="e">
        <f t="shared" si="1"/>
        <v>#REF!</v>
      </c>
      <c r="C15" s="49" t="e">
        <f t="shared" si="2"/>
        <v>#REF!</v>
      </c>
      <c r="D15" s="56" t="e">
        <f>Table110[[#This Row],[Fecha]]</f>
        <v>#REF!</v>
      </c>
      <c r="E15" s="50" t="e">
        <f>VLOOKUP(Table110[[#This Row],[FECHA /HORA]],TBL_CalcDarwin[],7,0)</f>
        <v>#REF!</v>
      </c>
      <c r="F15" s="50" t="e">
        <f>VLOOKUP(Table110[[#This Row],[FECHA /HORA]],TBL_CalcDarwin[],42,0)</f>
        <v>#REF!</v>
      </c>
      <c r="G15" s="50" t="e">
        <f>VLOOKUP(Table110[[#This Row],[FECHA /HORA]],TBL_CalcDarwin[],43,0)</f>
        <v>#REF!</v>
      </c>
      <c r="H15" s="50" t="e">
        <f>VLOOKUP(Table110[[#This Row],[FECHA /HORA]],TBL_CalcDarwin[],40,0)</f>
        <v>#REF!</v>
      </c>
      <c r="I15" s="50" t="e">
        <f>VLOOKUP(Table110[[#This Row],[FECHA /HORA]],TBL_CalcDarwin[],41,0)</f>
        <v>#REF!</v>
      </c>
      <c r="J15" s="50" t="e">
        <f>Table110[[#This Row],[MW Proyectada (Barra A)]]+Table110[[#This Row],[MW Proyectada (Barra B)]]</f>
        <v>#REF!</v>
      </c>
      <c r="L15" s="50" t="e">
        <f t="shared" si="0"/>
        <v>#REF!</v>
      </c>
      <c r="M15" s="50" t="e">
        <f>IF(Table110[[#This Row],[TOTAL MW]]&lt;165,Table110[[#This Row],[MW Proyectada (Barra A)]],Table110[[#This Row],[MW Proyectada (Barra A)]]*165/Table110[[#This Row],[TOTAL MW]])</f>
        <v>#REF!</v>
      </c>
      <c r="N15" s="50" t="e">
        <f>IF(Table110[[#This Row],[TOTAL MW]]&lt;165,Table110[[#This Row],[MW Proyectada (Barra B)]],Table110[[#This Row],[MW Proyectada (Barra B)]]*165/Table110[[#This Row],[TOTAL MW]])</f>
        <v>#REF!</v>
      </c>
      <c r="P15" s="54"/>
      <c r="Q15" s="54"/>
      <c r="R15" s="57"/>
      <c r="S15" s="57"/>
    </row>
    <row r="16" spans="2:19" x14ac:dyDescent="0.35">
      <c r="B16" s="55" t="e">
        <f t="shared" si="1"/>
        <v>#REF!</v>
      </c>
      <c r="C16" s="49" t="e">
        <f t="shared" si="2"/>
        <v>#REF!</v>
      </c>
      <c r="D16" s="56" t="e">
        <f>Table110[[#This Row],[Fecha]]</f>
        <v>#REF!</v>
      </c>
      <c r="E16" s="50" t="e">
        <f>VLOOKUP(Table110[[#This Row],[FECHA /HORA]],TBL_CalcDarwin[],7,0)</f>
        <v>#REF!</v>
      </c>
      <c r="F16" s="50" t="e">
        <f>VLOOKUP(Table110[[#This Row],[FECHA /HORA]],TBL_CalcDarwin[],42,0)</f>
        <v>#REF!</v>
      </c>
      <c r="G16" s="50" t="e">
        <f>VLOOKUP(Table110[[#This Row],[FECHA /HORA]],TBL_CalcDarwin[],43,0)</f>
        <v>#REF!</v>
      </c>
      <c r="H16" s="50" t="e">
        <f>VLOOKUP(Table110[[#This Row],[FECHA /HORA]],TBL_CalcDarwin[],40,0)</f>
        <v>#REF!</v>
      </c>
      <c r="I16" s="50" t="e">
        <f>VLOOKUP(Table110[[#This Row],[FECHA /HORA]],TBL_CalcDarwin[],41,0)</f>
        <v>#REF!</v>
      </c>
      <c r="J16" s="50" t="e">
        <f>Table110[[#This Row],[MW Proyectada (Barra A)]]+Table110[[#This Row],[MW Proyectada (Barra B)]]</f>
        <v>#REF!</v>
      </c>
      <c r="L16" s="50" t="e">
        <f t="shared" si="0"/>
        <v>#REF!</v>
      </c>
      <c r="M16" s="50" t="e">
        <f>IF(Table110[[#This Row],[TOTAL MW]]&lt;165,Table110[[#This Row],[MW Proyectada (Barra A)]],Table110[[#This Row],[MW Proyectada (Barra A)]]*165/Table110[[#This Row],[TOTAL MW]])</f>
        <v>#REF!</v>
      </c>
      <c r="N16" s="50" t="e">
        <f>IF(Table110[[#This Row],[TOTAL MW]]&lt;165,Table110[[#This Row],[MW Proyectada (Barra B)]],Table110[[#This Row],[MW Proyectada (Barra B)]]*165/Table110[[#This Row],[TOTAL MW]])</f>
        <v>#REF!</v>
      </c>
      <c r="P16" s="54"/>
      <c r="Q16" s="54"/>
      <c r="R16" s="57"/>
      <c r="S16" s="57"/>
    </row>
    <row r="17" spans="2:19" x14ac:dyDescent="0.35">
      <c r="B17" s="55" t="e">
        <f t="shared" si="1"/>
        <v>#REF!</v>
      </c>
      <c r="C17" s="49" t="e">
        <f t="shared" si="2"/>
        <v>#REF!</v>
      </c>
      <c r="D17" s="56" t="e">
        <f>Table110[[#This Row],[Fecha]]</f>
        <v>#REF!</v>
      </c>
      <c r="E17" s="50" t="e">
        <f>VLOOKUP(Table110[[#This Row],[FECHA /HORA]],TBL_CalcDarwin[],7,0)</f>
        <v>#REF!</v>
      </c>
      <c r="F17" s="50" t="e">
        <f>VLOOKUP(Table110[[#This Row],[FECHA /HORA]],TBL_CalcDarwin[],42,0)</f>
        <v>#REF!</v>
      </c>
      <c r="G17" s="50" t="e">
        <f>VLOOKUP(Table110[[#This Row],[FECHA /HORA]],TBL_CalcDarwin[],43,0)</f>
        <v>#REF!</v>
      </c>
      <c r="H17" s="50" t="e">
        <f>VLOOKUP(Table110[[#This Row],[FECHA /HORA]],TBL_CalcDarwin[],40,0)</f>
        <v>#REF!</v>
      </c>
      <c r="I17" s="50" t="e">
        <f>VLOOKUP(Table110[[#This Row],[FECHA /HORA]],TBL_CalcDarwin[],41,0)</f>
        <v>#REF!</v>
      </c>
      <c r="J17" s="50" t="e">
        <f>Table110[[#This Row],[MW Proyectada (Barra A)]]+Table110[[#This Row],[MW Proyectada (Barra B)]]</f>
        <v>#REF!</v>
      </c>
      <c r="L17" s="50" t="e">
        <f t="shared" si="0"/>
        <v>#REF!</v>
      </c>
      <c r="M17" s="50" t="e">
        <f>IF(Table110[[#This Row],[TOTAL MW]]&lt;165,Table110[[#This Row],[MW Proyectada (Barra A)]],Table110[[#This Row],[MW Proyectada (Barra A)]]*165/Table110[[#This Row],[TOTAL MW]])</f>
        <v>#REF!</v>
      </c>
      <c r="N17" s="50" t="e">
        <f>IF(Table110[[#This Row],[TOTAL MW]]&lt;165,Table110[[#This Row],[MW Proyectada (Barra B)]],Table110[[#This Row],[MW Proyectada (Barra B)]]*165/Table110[[#This Row],[TOTAL MW]])</f>
        <v>#REF!</v>
      </c>
      <c r="P17" s="54"/>
      <c r="Q17" s="54"/>
      <c r="R17" s="57"/>
      <c r="S17" s="57"/>
    </row>
    <row r="18" spans="2:19" x14ac:dyDescent="0.35">
      <c r="B18" s="55" t="e">
        <f t="shared" si="1"/>
        <v>#REF!</v>
      </c>
      <c r="C18" s="49" t="e">
        <f t="shared" si="2"/>
        <v>#REF!</v>
      </c>
      <c r="D18" s="56" t="e">
        <f>Table110[[#This Row],[Fecha]]</f>
        <v>#REF!</v>
      </c>
      <c r="E18" s="50" t="e">
        <f>VLOOKUP(Table110[[#This Row],[FECHA /HORA]],TBL_CalcDarwin[],7,0)</f>
        <v>#REF!</v>
      </c>
      <c r="F18" s="50" t="e">
        <f>VLOOKUP(Table110[[#This Row],[FECHA /HORA]],TBL_CalcDarwin[],42,0)</f>
        <v>#REF!</v>
      </c>
      <c r="G18" s="50" t="e">
        <f>VLOOKUP(Table110[[#This Row],[FECHA /HORA]],TBL_CalcDarwin[],43,0)</f>
        <v>#REF!</v>
      </c>
      <c r="H18" s="50" t="e">
        <f>VLOOKUP(Table110[[#This Row],[FECHA /HORA]],TBL_CalcDarwin[],40,0)</f>
        <v>#REF!</v>
      </c>
      <c r="I18" s="50" t="e">
        <f>VLOOKUP(Table110[[#This Row],[FECHA /HORA]],TBL_CalcDarwin[],41,0)</f>
        <v>#REF!</v>
      </c>
      <c r="J18" s="50" t="e">
        <f>Table110[[#This Row],[MW Proyectada (Barra A)]]+Table110[[#This Row],[MW Proyectada (Barra B)]]</f>
        <v>#REF!</v>
      </c>
      <c r="L18" s="50" t="e">
        <f t="shared" si="0"/>
        <v>#REF!</v>
      </c>
      <c r="M18" s="50" t="e">
        <f>IF(Table110[[#This Row],[TOTAL MW]]&lt;165,Table110[[#This Row],[MW Proyectada (Barra A)]],Table110[[#This Row],[MW Proyectada (Barra A)]]*165/Table110[[#This Row],[TOTAL MW]])</f>
        <v>#REF!</v>
      </c>
      <c r="N18" s="50" t="e">
        <f>IF(Table110[[#This Row],[TOTAL MW]]&lt;165,Table110[[#This Row],[MW Proyectada (Barra B)]],Table110[[#This Row],[MW Proyectada (Barra B)]]*165/Table110[[#This Row],[TOTAL MW]])</f>
        <v>#REF!</v>
      </c>
      <c r="P18" s="54"/>
      <c r="Q18" s="54"/>
      <c r="R18" s="57"/>
      <c r="S18" s="57"/>
    </row>
    <row r="19" spans="2:19" x14ac:dyDescent="0.35">
      <c r="B19" s="55" t="e">
        <f t="shared" si="1"/>
        <v>#REF!</v>
      </c>
      <c r="C19" s="49" t="e">
        <f t="shared" si="2"/>
        <v>#REF!</v>
      </c>
      <c r="D19" s="56" t="e">
        <f>Table110[[#This Row],[Fecha]]</f>
        <v>#REF!</v>
      </c>
      <c r="E19" s="50" t="e">
        <f>VLOOKUP(Table110[[#This Row],[FECHA /HORA]],TBL_CalcDarwin[],7,0)</f>
        <v>#REF!</v>
      </c>
      <c r="F19" s="50" t="e">
        <f>VLOOKUP(Table110[[#This Row],[FECHA /HORA]],TBL_CalcDarwin[],42,0)</f>
        <v>#REF!</v>
      </c>
      <c r="G19" s="50" t="e">
        <f>VLOOKUP(Table110[[#This Row],[FECHA /HORA]],TBL_CalcDarwin[],43,0)</f>
        <v>#REF!</v>
      </c>
      <c r="H19" s="50" t="e">
        <f>VLOOKUP(Table110[[#This Row],[FECHA /HORA]],TBL_CalcDarwin[],40,0)</f>
        <v>#REF!</v>
      </c>
      <c r="I19" s="50" t="e">
        <f>VLOOKUP(Table110[[#This Row],[FECHA /HORA]],TBL_CalcDarwin[],41,0)</f>
        <v>#REF!</v>
      </c>
      <c r="J19" s="50" t="e">
        <f>Table110[[#This Row],[MW Proyectada (Barra A)]]+Table110[[#This Row],[MW Proyectada (Barra B)]]</f>
        <v>#REF!</v>
      </c>
      <c r="L19" s="50" t="e">
        <f t="shared" si="0"/>
        <v>#REF!</v>
      </c>
      <c r="M19" s="50" t="e">
        <f>IF(Table110[[#This Row],[TOTAL MW]]&lt;165,Table110[[#This Row],[MW Proyectada (Barra A)]],Table110[[#This Row],[MW Proyectada (Barra A)]]*165/Table110[[#This Row],[TOTAL MW]])</f>
        <v>#REF!</v>
      </c>
      <c r="N19" s="50" t="e">
        <f>IF(Table110[[#This Row],[TOTAL MW]]&lt;165,Table110[[#This Row],[MW Proyectada (Barra B)]],Table110[[#This Row],[MW Proyectada (Barra B)]]*165/Table110[[#This Row],[TOTAL MW]])</f>
        <v>#REF!</v>
      </c>
      <c r="P19" s="54"/>
      <c r="Q19" s="54"/>
      <c r="R19" s="57"/>
      <c r="S19" s="57"/>
    </row>
    <row r="20" spans="2:19" x14ac:dyDescent="0.35">
      <c r="B20" s="55" t="e">
        <f t="shared" si="1"/>
        <v>#REF!</v>
      </c>
      <c r="C20" s="49" t="e">
        <f t="shared" si="2"/>
        <v>#REF!</v>
      </c>
      <c r="D20" s="56" t="e">
        <f>Table110[[#This Row],[Fecha]]</f>
        <v>#REF!</v>
      </c>
      <c r="E20" s="50" t="e">
        <f>VLOOKUP(Table110[[#This Row],[FECHA /HORA]],TBL_CalcDarwin[],7,0)</f>
        <v>#REF!</v>
      </c>
      <c r="F20" s="50" t="e">
        <f>VLOOKUP(Table110[[#This Row],[FECHA /HORA]],TBL_CalcDarwin[],42,0)</f>
        <v>#REF!</v>
      </c>
      <c r="G20" s="50" t="e">
        <f>VLOOKUP(Table110[[#This Row],[FECHA /HORA]],TBL_CalcDarwin[],43,0)</f>
        <v>#REF!</v>
      </c>
      <c r="H20" s="50" t="e">
        <f>VLOOKUP(Table110[[#This Row],[FECHA /HORA]],TBL_CalcDarwin[],40,0)</f>
        <v>#REF!</v>
      </c>
      <c r="I20" s="50" t="e">
        <f>VLOOKUP(Table110[[#This Row],[FECHA /HORA]],TBL_CalcDarwin[],41,0)</f>
        <v>#REF!</v>
      </c>
      <c r="J20" s="50" t="e">
        <f>Table110[[#This Row],[MW Proyectada (Barra A)]]+Table110[[#This Row],[MW Proyectada (Barra B)]]</f>
        <v>#REF!</v>
      </c>
      <c r="L20" s="50" t="e">
        <f t="shared" si="0"/>
        <v>#REF!</v>
      </c>
      <c r="M20" s="50" t="e">
        <f>IF(Table110[[#This Row],[TOTAL MW]]&lt;165,Table110[[#This Row],[MW Proyectada (Barra A)]],Table110[[#This Row],[MW Proyectada (Barra A)]]*165/Table110[[#This Row],[TOTAL MW]])</f>
        <v>#REF!</v>
      </c>
      <c r="N20" s="50" t="e">
        <f>IF(Table110[[#This Row],[TOTAL MW]]&lt;165,Table110[[#This Row],[MW Proyectada (Barra B)]],Table110[[#This Row],[MW Proyectada (Barra B)]]*165/Table110[[#This Row],[TOTAL MW]])</f>
        <v>#REF!</v>
      </c>
      <c r="P20" s="54"/>
      <c r="Q20" s="54"/>
      <c r="R20" s="57"/>
      <c r="S20" s="57"/>
    </row>
    <row r="21" spans="2:19" x14ac:dyDescent="0.35">
      <c r="B21" s="55" t="e">
        <f t="shared" si="1"/>
        <v>#REF!</v>
      </c>
      <c r="C21" s="49" t="e">
        <f t="shared" si="2"/>
        <v>#REF!</v>
      </c>
      <c r="D21" s="56" t="e">
        <f>Table110[[#This Row],[Fecha]]</f>
        <v>#REF!</v>
      </c>
      <c r="E21" s="50" t="e">
        <f>VLOOKUP(Table110[[#This Row],[FECHA /HORA]],TBL_CalcDarwin[],7,0)</f>
        <v>#REF!</v>
      </c>
      <c r="F21" s="50" t="e">
        <f>VLOOKUP(Table110[[#This Row],[FECHA /HORA]],TBL_CalcDarwin[],42,0)</f>
        <v>#REF!</v>
      </c>
      <c r="G21" s="50" t="e">
        <f>VLOOKUP(Table110[[#This Row],[FECHA /HORA]],TBL_CalcDarwin[],43,0)</f>
        <v>#REF!</v>
      </c>
      <c r="H21" s="50" t="e">
        <f>VLOOKUP(Table110[[#This Row],[FECHA /HORA]],TBL_CalcDarwin[],40,0)</f>
        <v>#REF!</v>
      </c>
      <c r="I21" s="50" t="e">
        <f>VLOOKUP(Table110[[#This Row],[FECHA /HORA]],TBL_CalcDarwin[],41,0)</f>
        <v>#REF!</v>
      </c>
      <c r="J21" s="50" t="e">
        <f>Table110[[#This Row],[MW Proyectada (Barra A)]]+Table110[[#This Row],[MW Proyectada (Barra B)]]</f>
        <v>#REF!</v>
      </c>
      <c r="L21" s="50" t="e">
        <f t="shared" si="0"/>
        <v>#REF!</v>
      </c>
      <c r="M21" s="50" t="e">
        <f>IF(Table110[[#This Row],[TOTAL MW]]&lt;165,Table110[[#This Row],[MW Proyectada (Barra A)]],Table110[[#This Row],[MW Proyectada (Barra A)]]*165/Table110[[#This Row],[TOTAL MW]])</f>
        <v>#REF!</v>
      </c>
      <c r="N21" s="50" t="e">
        <f>IF(Table110[[#This Row],[TOTAL MW]]&lt;165,Table110[[#This Row],[MW Proyectada (Barra B)]],Table110[[#This Row],[MW Proyectada (Barra B)]]*165/Table110[[#This Row],[TOTAL MW]])</f>
        <v>#REF!</v>
      </c>
      <c r="P21" s="54"/>
      <c r="Q21" s="54"/>
      <c r="R21" s="57"/>
      <c r="S21" s="57"/>
    </row>
    <row r="22" spans="2:19" x14ac:dyDescent="0.35">
      <c r="B22" s="55" t="e">
        <f t="shared" si="1"/>
        <v>#REF!</v>
      </c>
      <c r="C22" s="49" t="e">
        <f t="shared" si="2"/>
        <v>#REF!</v>
      </c>
      <c r="D22" s="56" t="e">
        <f>Table110[[#This Row],[Fecha]]</f>
        <v>#REF!</v>
      </c>
      <c r="E22" s="50" t="e">
        <f>VLOOKUP(Table110[[#This Row],[FECHA /HORA]],TBL_CalcDarwin[],7,0)</f>
        <v>#REF!</v>
      </c>
      <c r="F22" s="50" t="e">
        <f>VLOOKUP(Table110[[#This Row],[FECHA /HORA]],TBL_CalcDarwin[],42,0)</f>
        <v>#REF!</v>
      </c>
      <c r="G22" s="50" t="e">
        <f>VLOOKUP(Table110[[#This Row],[FECHA /HORA]],TBL_CalcDarwin[],43,0)</f>
        <v>#REF!</v>
      </c>
      <c r="H22" s="50" t="e">
        <f>VLOOKUP(Table110[[#This Row],[FECHA /HORA]],TBL_CalcDarwin[],40,0)</f>
        <v>#REF!</v>
      </c>
      <c r="I22" s="50" t="e">
        <f>VLOOKUP(Table110[[#This Row],[FECHA /HORA]],TBL_CalcDarwin[],41,0)</f>
        <v>#REF!</v>
      </c>
      <c r="J22" s="50" t="e">
        <f>Table110[[#This Row],[MW Proyectada (Barra A)]]+Table110[[#This Row],[MW Proyectada (Barra B)]]</f>
        <v>#REF!</v>
      </c>
      <c r="L22" s="50" t="e">
        <f t="shared" si="0"/>
        <v>#REF!</v>
      </c>
      <c r="M22" s="50" t="e">
        <f>IF(Table110[[#This Row],[TOTAL MW]]&lt;165,Table110[[#This Row],[MW Proyectada (Barra A)]],Table110[[#This Row],[MW Proyectada (Barra A)]]*165/Table110[[#This Row],[TOTAL MW]])</f>
        <v>#REF!</v>
      </c>
      <c r="N22" s="50" t="e">
        <f>IF(Table110[[#This Row],[TOTAL MW]]&lt;165,Table110[[#This Row],[MW Proyectada (Barra B)]],Table110[[#This Row],[MW Proyectada (Barra B)]]*165/Table110[[#This Row],[TOTAL MW]])</f>
        <v>#REF!</v>
      </c>
      <c r="P22" s="54"/>
      <c r="Q22" s="54"/>
      <c r="R22" s="57"/>
      <c r="S22" s="57"/>
    </row>
    <row r="23" spans="2:19" x14ac:dyDescent="0.35">
      <c r="B23" s="55" t="e">
        <f t="shared" si="1"/>
        <v>#REF!</v>
      </c>
      <c r="C23" s="49" t="e">
        <f t="shared" si="2"/>
        <v>#REF!</v>
      </c>
      <c r="D23" s="56" t="e">
        <f>Table110[[#This Row],[Fecha]]</f>
        <v>#REF!</v>
      </c>
      <c r="E23" s="50" t="e">
        <f>VLOOKUP(Table110[[#This Row],[FECHA /HORA]],TBL_CalcDarwin[],7,0)</f>
        <v>#REF!</v>
      </c>
      <c r="F23" s="50" t="e">
        <f>VLOOKUP(Table110[[#This Row],[FECHA /HORA]],TBL_CalcDarwin[],42,0)</f>
        <v>#REF!</v>
      </c>
      <c r="G23" s="50" t="e">
        <f>VLOOKUP(Table110[[#This Row],[FECHA /HORA]],TBL_CalcDarwin[],43,0)</f>
        <v>#REF!</v>
      </c>
      <c r="H23" s="50" t="e">
        <f>VLOOKUP(Table110[[#This Row],[FECHA /HORA]],TBL_CalcDarwin[],40,0)</f>
        <v>#REF!</v>
      </c>
      <c r="I23" s="50" t="e">
        <f>VLOOKUP(Table110[[#This Row],[FECHA /HORA]],TBL_CalcDarwin[],41,0)</f>
        <v>#REF!</v>
      </c>
      <c r="J23" s="50" t="e">
        <f>Table110[[#This Row],[MW Proyectada (Barra A)]]+Table110[[#This Row],[MW Proyectada (Barra B)]]</f>
        <v>#REF!</v>
      </c>
      <c r="L23" s="50" t="e">
        <f t="shared" si="0"/>
        <v>#REF!</v>
      </c>
      <c r="M23" s="50" t="e">
        <f>IF(Table110[[#This Row],[TOTAL MW]]&lt;165,Table110[[#This Row],[MW Proyectada (Barra A)]],Table110[[#This Row],[MW Proyectada (Barra A)]]*165/Table110[[#This Row],[TOTAL MW]])</f>
        <v>#REF!</v>
      </c>
      <c r="N23" s="50" t="e">
        <f>IF(Table110[[#This Row],[TOTAL MW]]&lt;165,Table110[[#This Row],[MW Proyectada (Barra B)]],Table110[[#This Row],[MW Proyectada (Barra B)]]*165/Table110[[#This Row],[TOTAL MW]])</f>
        <v>#REF!</v>
      </c>
      <c r="P23" s="54"/>
      <c r="Q23" s="54"/>
      <c r="R23" s="57"/>
      <c r="S23" s="57"/>
    </row>
    <row r="24" spans="2:19" x14ac:dyDescent="0.35">
      <c r="B24" s="55" t="e">
        <f t="shared" si="1"/>
        <v>#REF!</v>
      </c>
      <c r="C24" s="49" t="e">
        <f t="shared" si="2"/>
        <v>#REF!</v>
      </c>
      <c r="D24" s="56" t="e">
        <f>Table110[[#This Row],[Fecha]]</f>
        <v>#REF!</v>
      </c>
      <c r="E24" s="50" t="e">
        <f>VLOOKUP(Table110[[#This Row],[FECHA /HORA]],TBL_CalcDarwin[],7,0)</f>
        <v>#REF!</v>
      </c>
      <c r="F24" s="50" t="e">
        <f>VLOOKUP(Table110[[#This Row],[FECHA /HORA]],TBL_CalcDarwin[],42,0)</f>
        <v>#REF!</v>
      </c>
      <c r="G24" s="50" t="e">
        <f>VLOOKUP(Table110[[#This Row],[FECHA /HORA]],TBL_CalcDarwin[],43,0)</f>
        <v>#REF!</v>
      </c>
      <c r="H24" s="50" t="e">
        <f>VLOOKUP(Table110[[#This Row],[FECHA /HORA]],TBL_CalcDarwin[],40,0)</f>
        <v>#REF!</v>
      </c>
      <c r="I24" s="50" t="e">
        <f>VLOOKUP(Table110[[#This Row],[FECHA /HORA]],TBL_CalcDarwin[],41,0)</f>
        <v>#REF!</v>
      </c>
      <c r="J24" s="50" t="e">
        <f>Table110[[#This Row],[MW Proyectada (Barra A)]]+Table110[[#This Row],[MW Proyectada (Barra B)]]</f>
        <v>#REF!</v>
      </c>
      <c r="L24" s="50" t="e">
        <f t="shared" si="0"/>
        <v>#REF!</v>
      </c>
      <c r="M24" s="50" t="e">
        <f>IF(Table110[[#This Row],[TOTAL MW]]&lt;165,Table110[[#This Row],[MW Proyectada (Barra A)]],Table110[[#This Row],[MW Proyectada (Barra A)]]*165/Table110[[#This Row],[TOTAL MW]])</f>
        <v>#REF!</v>
      </c>
      <c r="N24" s="50" t="e">
        <f>IF(Table110[[#This Row],[TOTAL MW]]&lt;165,Table110[[#This Row],[MW Proyectada (Barra B)]],Table110[[#This Row],[MW Proyectada (Barra B)]]*165/Table110[[#This Row],[TOTAL MW]])</f>
        <v>#REF!</v>
      </c>
      <c r="P24" s="54"/>
      <c r="Q24" s="54"/>
      <c r="R24" s="57"/>
      <c r="S24" s="57"/>
    </row>
    <row r="25" spans="2:19" x14ac:dyDescent="0.35">
      <c r="B25" s="55" t="e">
        <f t="shared" si="1"/>
        <v>#REF!</v>
      </c>
      <c r="C25" s="49" t="e">
        <f t="shared" si="2"/>
        <v>#REF!</v>
      </c>
      <c r="D25" s="56" t="e">
        <f>Table110[[#This Row],[Fecha]]</f>
        <v>#REF!</v>
      </c>
      <c r="E25" s="50" t="e">
        <f>VLOOKUP(Table110[[#This Row],[FECHA /HORA]],TBL_CalcDarwin[],7,0)</f>
        <v>#REF!</v>
      </c>
      <c r="F25" s="50" t="e">
        <f>VLOOKUP(Table110[[#This Row],[FECHA /HORA]],TBL_CalcDarwin[],42,0)</f>
        <v>#REF!</v>
      </c>
      <c r="G25" s="50" t="e">
        <f>VLOOKUP(Table110[[#This Row],[FECHA /HORA]],TBL_CalcDarwin[],43,0)</f>
        <v>#REF!</v>
      </c>
      <c r="H25" s="50" t="e">
        <f>VLOOKUP(Table110[[#This Row],[FECHA /HORA]],TBL_CalcDarwin[],40,0)</f>
        <v>#REF!</v>
      </c>
      <c r="I25" s="50" t="e">
        <f>VLOOKUP(Table110[[#This Row],[FECHA /HORA]],TBL_CalcDarwin[],41,0)</f>
        <v>#REF!</v>
      </c>
      <c r="J25" s="50" t="e">
        <f>Table110[[#This Row],[MW Proyectada (Barra A)]]+Table110[[#This Row],[MW Proyectada (Barra B)]]</f>
        <v>#REF!</v>
      </c>
      <c r="L25" s="50" t="e">
        <f t="shared" si="0"/>
        <v>#REF!</v>
      </c>
      <c r="M25" s="50" t="e">
        <f>IF(Table110[[#This Row],[TOTAL MW]]&lt;165,Table110[[#This Row],[MW Proyectada (Barra A)]],Table110[[#This Row],[MW Proyectada (Barra A)]]*165/Table110[[#This Row],[TOTAL MW]])</f>
        <v>#REF!</v>
      </c>
      <c r="N25" s="50" t="e">
        <f>IF(Table110[[#This Row],[TOTAL MW]]&lt;165,Table110[[#This Row],[MW Proyectada (Barra B)]],Table110[[#This Row],[MW Proyectada (Barra B)]]*165/Table110[[#This Row],[TOTAL MW]])</f>
        <v>#REF!</v>
      </c>
      <c r="P25" s="54"/>
      <c r="Q25" s="54"/>
      <c r="R25" s="57"/>
      <c r="S25" s="57"/>
    </row>
    <row r="26" spans="2:19" x14ac:dyDescent="0.35">
      <c r="B26" s="55" t="e">
        <f t="shared" si="1"/>
        <v>#REF!</v>
      </c>
      <c r="C26" s="49" t="e">
        <f t="shared" si="2"/>
        <v>#REF!</v>
      </c>
      <c r="D26" s="56" t="e">
        <f>Table110[[#This Row],[Fecha]]</f>
        <v>#REF!</v>
      </c>
      <c r="E26" s="50" t="e">
        <f>VLOOKUP(Table110[[#This Row],[FECHA /HORA]],TBL_CalcDarwin[],7,0)</f>
        <v>#REF!</v>
      </c>
      <c r="F26" s="50" t="e">
        <f>VLOOKUP(Table110[[#This Row],[FECHA /HORA]],TBL_CalcDarwin[],42,0)</f>
        <v>#REF!</v>
      </c>
      <c r="G26" s="50" t="e">
        <f>VLOOKUP(Table110[[#This Row],[FECHA /HORA]],TBL_CalcDarwin[],43,0)</f>
        <v>#REF!</v>
      </c>
      <c r="H26" s="50" t="e">
        <f>VLOOKUP(Table110[[#This Row],[FECHA /HORA]],TBL_CalcDarwin[],40,0)</f>
        <v>#REF!</v>
      </c>
      <c r="I26" s="50" t="e">
        <f>VLOOKUP(Table110[[#This Row],[FECHA /HORA]],TBL_CalcDarwin[],41,0)</f>
        <v>#REF!</v>
      </c>
      <c r="J26" s="50" t="e">
        <f>Table110[[#This Row],[MW Proyectada (Barra A)]]+Table110[[#This Row],[MW Proyectada (Barra B)]]</f>
        <v>#REF!</v>
      </c>
      <c r="L26" s="50" t="e">
        <f t="shared" si="0"/>
        <v>#REF!</v>
      </c>
      <c r="M26" s="50" t="e">
        <f>IF(Table110[[#This Row],[TOTAL MW]]&lt;165,Table110[[#This Row],[MW Proyectada (Barra A)]],Table110[[#This Row],[MW Proyectada (Barra A)]]*165/Table110[[#This Row],[TOTAL MW]])</f>
        <v>#REF!</v>
      </c>
      <c r="N26" s="50" t="e">
        <f>IF(Table110[[#This Row],[TOTAL MW]]&lt;165,Table110[[#This Row],[MW Proyectada (Barra B)]],Table110[[#This Row],[MW Proyectada (Barra B)]]*165/Table110[[#This Row],[TOTAL MW]])</f>
        <v>#REF!</v>
      </c>
      <c r="P26" s="54"/>
      <c r="Q26" s="54"/>
      <c r="R26" s="57"/>
      <c r="S26" s="57"/>
    </row>
    <row r="27" spans="2:19" x14ac:dyDescent="0.35">
      <c r="B27" s="55" t="e">
        <f t="shared" si="1"/>
        <v>#REF!</v>
      </c>
      <c r="C27" s="49" t="e">
        <f t="shared" si="2"/>
        <v>#REF!</v>
      </c>
      <c r="D27" s="56" t="e">
        <f>Table110[[#This Row],[Fecha]]</f>
        <v>#REF!</v>
      </c>
      <c r="E27" s="50" t="e">
        <f>VLOOKUP(Table110[[#This Row],[FECHA /HORA]],TBL_CalcDarwin[],7,0)</f>
        <v>#REF!</v>
      </c>
      <c r="F27" s="50" t="e">
        <f>VLOOKUP(Table110[[#This Row],[FECHA /HORA]],TBL_CalcDarwin[],42,0)</f>
        <v>#REF!</v>
      </c>
      <c r="G27" s="50" t="e">
        <f>VLOOKUP(Table110[[#This Row],[FECHA /HORA]],TBL_CalcDarwin[],43,0)</f>
        <v>#REF!</v>
      </c>
      <c r="H27" s="50" t="e">
        <f>VLOOKUP(Table110[[#This Row],[FECHA /HORA]],TBL_CalcDarwin[],40,0)</f>
        <v>#REF!</v>
      </c>
      <c r="I27" s="50" t="e">
        <f>VLOOKUP(Table110[[#This Row],[FECHA /HORA]],TBL_CalcDarwin[],41,0)</f>
        <v>#REF!</v>
      </c>
      <c r="J27" s="50" t="e">
        <f>Table110[[#This Row],[MW Proyectada (Barra A)]]+Table110[[#This Row],[MW Proyectada (Barra B)]]</f>
        <v>#REF!</v>
      </c>
      <c r="L27" s="50" t="e">
        <f t="shared" si="0"/>
        <v>#REF!</v>
      </c>
      <c r="M27" s="50" t="e">
        <f>IF(Table110[[#This Row],[TOTAL MW]]&lt;165,Table110[[#This Row],[MW Proyectada (Barra A)]],Table110[[#This Row],[MW Proyectada (Barra A)]]*165/Table110[[#This Row],[TOTAL MW]])</f>
        <v>#REF!</v>
      </c>
      <c r="N27" s="50" t="e">
        <f>IF(Table110[[#This Row],[TOTAL MW]]&lt;165,Table110[[#This Row],[MW Proyectada (Barra B)]],Table110[[#This Row],[MW Proyectada (Barra B)]]*165/Table110[[#This Row],[TOTAL MW]])</f>
        <v>#REF!</v>
      </c>
      <c r="P27" s="54"/>
      <c r="Q27" s="54"/>
      <c r="R27" s="57"/>
      <c r="S27" s="57"/>
    </row>
    <row r="28" spans="2:19" x14ac:dyDescent="0.35">
      <c r="B28" s="55" t="e">
        <f t="shared" si="1"/>
        <v>#REF!</v>
      </c>
      <c r="C28" s="49" t="e">
        <f t="shared" si="2"/>
        <v>#REF!</v>
      </c>
      <c r="D28" s="56" t="e">
        <f>Table110[[#This Row],[Fecha]]</f>
        <v>#REF!</v>
      </c>
      <c r="E28" s="50" t="e">
        <f>VLOOKUP(Table110[[#This Row],[FECHA /HORA]],TBL_CalcDarwin[],7,0)</f>
        <v>#REF!</v>
      </c>
      <c r="F28" s="50" t="e">
        <f>VLOOKUP(Table110[[#This Row],[FECHA /HORA]],TBL_CalcDarwin[],42,0)</f>
        <v>#REF!</v>
      </c>
      <c r="G28" s="50" t="e">
        <f>VLOOKUP(Table110[[#This Row],[FECHA /HORA]],TBL_CalcDarwin[],43,0)</f>
        <v>#REF!</v>
      </c>
      <c r="H28" s="50" t="e">
        <f>VLOOKUP(Table110[[#This Row],[FECHA /HORA]],TBL_CalcDarwin[],40,0)</f>
        <v>#REF!</v>
      </c>
      <c r="I28" s="50" t="e">
        <f>VLOOKUP(Table110[[#This Row],[FECHA /HORA]],TBL_CalcDarwin[],41,0)</f>
        <v>#REF!</v>
      </c>
      <c r="J28" s="50" t="e">
        <f>Table110[[#This Row],[MW Proyectada (Barra A)]]+Table110[[#This Row],[MW Proyectada (Barra B)]]</f>
        <v>#REF!</v>
      </c>
      <c r="L28" s="50" t="e">
        <f t="shared" si="0"/>
        <v>#REF!</v>
      </c>
      <c r="M28" s="50" t="e">
        <f>IF(Table110[[#This Row],[TOTAL MW]]&lt;165,Table110[[#This Row],[MW Proyectada (Barra A)]],Table110[[#This Row],[MW Proyectada (Barra A)]]*165/Table110[[#This Row],[TOTAL MW]])</f>
        <v>#REF!</v>
      </c>
      <c r="N28" s="50" t="e">
        <f>IF(Table110[[#This Row],[TOTAL MW]]&lt;165,Table110[[#This Row],[MW Proyectada (Barra B)]],Table110[[#This Row],[MW Proyectada (Barra B)]]*165/Table110[[#This Row],[TOTAL MW]])</f>
        <v>#REF!</v>
      </c>
      <c r="P28" s="54"/>
      <c r="Q28" s="54"/>
      <c r="R28" s="57"/>
      <c r="S28" s="57"/>
    </row>
    <row r="29" spans="2:19" x14ac:dyDescent="0.35">
      <c r="B29" s="55" t="e">
        <f t="shared" si="1"/>
        <v>#REF!</v>
      </c>
      <c r="C29" s="49" t="e">
        <f t="shared" si="2"/>
        <v>#REF!</v>
      </c>
      <c r="D29" s="56" t="e">
        <f>Table110[[#This Row],[Fecha]]</f>
        <v>#REF!</v>
      </c>
      <c r="E29" s="50" t="e">
        <f>VLOOKUP(Table110[[#This Row],[FECHA /HORA]],TBL_CalcDarwin[],7,0)</f>
        <v>#REF!</v>
      </c>
      <c r="F29" s="50" t="e">
        <f>VLOOKUP(Table110[[#This Row],[FECHA /HORA]],TBL_CalcDarwin[],42,0)</f>
        <v>#REF!</v>
      </c>
      <c r="G29" s="50" t="e">
        <f>VLOOKUP(Table110[[#This Row],[FECHA /HORA]],TBL_CalcDarwin[],43,0)</f>
        <v>#REF!</v>
      </c>
      <c r="H29" s="50" t="e">
        <f>VLOOKUP(Table110[[#This Row],[FECHA /HORA]],TBL_CalcDarwin[],40,0)</f>
        <v>#REF!</v>
      </c>
      <c r="I29" s="50" t="e">
        <f>VLOOKUP(Table110[[#This Row],[FECHA /HORA]],TBL_CalcDarwin[],41,0)</f>
        <v>#REF!</v>
      </c>
      <c r="J29" s="50" t="e">
        <f>Table110[[#This Row],[MW Proyectada (Barra A)]]+Table110[[#This Row],[MW Proyectada (Barra B)]]</f>
        <v>#REF!</v>
      </c>
      <c r="L29" s="50" t="e">
        <f t="shared" si="0"/>
        <v>#REF!</v>
      </c>
      <c r="M29" s="50" t="e">
        <f>IF(Table110[[#This Row],[TOTAL MW]]&lt;165,Table110[[#This Row],[MW Proyectada (Barra A)]],Table110[[#This Row],[MW Proyectada (Barra A)]]*165/Table110[[#This Row],[TOTAL MW]])</f>
        <v>#REF!</v>
      </c>
      <c r="N29" s="50" t="e">
        <f>IF(Table110[[#This Row],[TOTAL MW]]&lt;165,Table110[[#This Row],[MW Proyectada (Barra B)]],Table110[[#This Row],[MW Proyectada (Barra B)]]*165/Table110[[#This Row],[TOTAL MW]])</f>
        <v>#REF!</v>
      </c>
      <c r="P29" s="54"/>
      <c r="Q29" s="54"/>
      <c r="R29" s="57"/>
      <c r="S29" s="57"/>
    </row>
    <row r="30" spans="2:19" x14ac:dyDescent="0.35">
      <c r="B30" s="55" t="e">
        <f t="shared" si="1"/>
        <v>#REF!</v>
      </c>
      <c r="C30" s="49" t="e">
        <f t="shared" si="2"/>
        <v>#REF!</v>
      </c>
      <c r="D30" s="56" t="e">
        <f>Table110[[#This Row],[Fecha]]</f>
        <v>#REF!</v>
      </c>
      <c r="E30" s="50" t="e">
        <f>VLOOKUP(Table110[[#This Row],[FECHA /HORA]],TBL_CalcDarwin[],7,0)</f>
        <v>#REF!</v>
      </c>
      <c r="F30" s="50" t="e">
        <f>VLOOKUP(Table110[[#This Row],[FECHA /HORA]],TBL_CalcDarwin[],42,0)</f>
        <v>#REF!</v>
      </c>
      <c r="G30" s="50" t="e">
        <f>VLOOKUP(Table110[[#This Row],[FECHA /HORA]],TBL_CalcDarwin[],43,0)</f>
        <v>#REF!</v>
      </c>
      <c r="H30" s="50" t="e">
        <f>VLOOKUP(Table110[[#This Row],[FECHA /HORA]],TBL_CalcDarwin[],40,0)</f>
        <v>#REF!</v>
      </c>
      <c r="I30" s="50" t="e">
        <f>VLOOKUP(Table110[[#This Row],[FECHA /HORA]],TBL_CalcDarwin[],41,0)</f>
        <v>#REF!</v>
      </c>
      <c r="J30" s="50" t="e">
        <f>Table110[[#This Row],[MW Proyectada (Barra A)]]+Table110[[#This Row],[MW Proyectada (Barra B)]]</f>
        <v>#REF!</v>
      </c>
      <c r="L30" s="50" t="e">
        <f t="shared" si="0"/>
        <v>#REF!</v>
      </c>
      <c r="M30" s="50" t="e">
        <f>IF(Table110[[#This Row],[TOTAL MW]]&lt;165,Table110[[#This Row],[MW Proyectada (Barra A)]],Table110[[#This Row],[MW Proyectada (Barra A)]]*165/Table110[[#This Row],[TOTAL MW]])</f>
        <v>#REF!</v>
      </c>
      <c r="N30" s="50" t="e">
        <f>IF(Table110[[#This Row],[TOTAL MW]]&lt;165,Table110[[#This Row],[MW Proyectada (Barra B)]],Table110[[#This Row],[MW Proyectada (Barra B)]]*165/Table110[[#This Row],[TOTAL MW]])</f>
        <v>#REF!</v>
      </c>
      <c r="P30" s="54"/>
      <c r="Q30" s="54"/>
      <c r="R30" s="57"/>
      <c r="S30" s="57"/>
    </row>
    <row r="31" spans="2:19" x14ac:dyDescent="0.35">
      <c r="B31" s="55" t="e">
        <f t="shared" si="1"/>
        <v>#REF!</v>
      </c>
      <c r="C31" s="49" t="e">
        <f t="shared" si="2"/>
        <v>#REF!</v>
      </c>
      <c r="D31" s="56" t="e">
        <f>Table110[[#This Row],[Fecha]]</f>
        <v>#REF!</v>
      </c>
      <c r="E31" s="50" t="e">
        <f>VLOOKUP(Table110[[#This Row],[FECHA /HORA]],TBL_CalcDarwin[],7,0)</f>
        <v>#REF!</v>
      </c>
      <c r="F31" s="50" t="e">
        <f>VLOOKUP(Table110[[#This Row],[FECHA /HORA]],TBL_CalcDarwin[],42,0)</f>
        <v>#REF!</v>
      </c>
      <c r="G31" s="50" t="e">
        <f>VLOOKUP(Table110[[#This Row],[FECHA /HORA]],TBL_CalcDarwin[],43,0)</f>
        <v>#REF!</v>
      </c>
      <c r="H31" s="50" t="e">
        <f>VLOOKUP(Table110[[#This Row],[FECHA /HORA]],TBL_CalcDarwin[],40,0)</f>
        <v>#REF!</v>
      </c>
      <c r="I31" s="50" t="e">
        <f>VLOOKUP(Table110[[#This Row],[FECHA /HORA]],TBL_CalcDarwin[],41,0)</f>
        <v>#REF!</v>
      </c>
      <c r="J31" s="50" t="e">
        <f>Table110[[#This Row],[MW Proyectada (Barra A)]]+Table110[[#This Row],[MW Proyectada (Barra B)]]</f>
        <v>#REF!</v>
      </c>
      <c r="L31" s="50" t="e">
        <f t="shared" si="0"/>
        <v>#REF!</v>
      </c>
      <c r="M31" s="50" t="e">
        <f>IF(Table110[[#This Row],[TOTAL MW]]&lt;165,Table110[[#This Row],[MW Proyectada (Barra A)]],Table110[[#This Row],[MW Proyectada (Barra A)]]*165/Table110[[#This Row],[TOTAL MW]])</f>
        <v>#REF!</v>
      </c>
      <c r="N31" s="50" t="e">
        <f>IF(Table110[[#This Row],[TOTAL MW]]&lt;165,Table110[[#This Row],[MW Proyectada (Barra B)]],Table110[[#This Row],[MW Proyectada (Barra B)]]*165/Table110[[#This Row],[TOTAL MW]])</f>
        <v>#REF!</v>
      </c>
      <c r="P31" s="54"/>
      <c r="Q31" s="54"/>
      <c r="R31" s="57"/>
      <c r="S31" s="57"/>
    </row>
    <row r="32" spans="2:19" x14ac:dyDescent="0.35">
      <c r="B32" s="55" t="e">
        <f t="shared" si="1"/>
        <v>#REF!</v>
      </c>
      <c r="C32" s="49" t="e">
        <f t="shared" si="2"/>
        <v>#REF!</v>
      </c>
      <c r="D32" s="56" t="e">
        <f>Table110[[#This Row],[Fecha]]</f>
        <v>#REF!</v>
      </c>
      <c r="E32" s="50" t="e">
        <f>VLOOKUP(Table110[[#This Row],[FECHA /HORA]],TBL_CalcDarwin[],7,0)</f>
        <v>#REF!</v>
      </c>
      <c r="F32" s="50" t="e">
        <f>VLOOKUP(Table110[[#This Row],[FECHA /HORA]],TBL_CalcDarwin[],42,0)</f>
        <v>#REF!</v>
      </c>
      <c r="G32" s="50" t="e">
        <f>VLOOKUP(Table110[[#This Row],[FECHA /HORA]],TBL_CalcDarwin[],43,0)</f>
        <v>#REF!</v>
      </c>
      <c r="H32" s="50" t="e">
        <f>VLOOKUP(Table110[[#This Row],[FECHA /HORA]],TBL_CalcDarwin[],40,0)</f>
        <v>#REF!</v>
      </c>
      <c r="I32" s="50" t="e">
        <f>VLOOKUP(Table110[[#This Row],[FECHA /HORA]],TBL_CalcDarwin[],41,0)</f>
        <v>#REF!</v>
      </c>
      <c r="J32" s="50" t="e">
        <f>Table110[[#This Row],[MW Proyectada (Barra A)]]+Table110[[#This Row],[MW Proyectada (Barra B)]]</f>
        <v>#REF!</v>
      </c>
      <c r="L32" s="50" t="e">
        <f t="shared" si="0"/>
        <v>#REF!</v>
      </c>
      <c r="M32" s="50" t="e">
        <f>IF(Table110[[#This Row],[TOTAL MW]]&lt;165,Table110[[#This Row],[MW Proyectada (Barra A)]],Table110[[#This Row],[MW Proyectada (Barra A)]]*165/Table110[[#This Row],[TOTAL MW]])</f>
        <v>#REF!</v>
      </c>
      <c r="N32" s="50" t="e">
        <f>IF(Table110[[#This Row],[TOTAL MW]]&lt;165,Table110[[#This Row],[MW Proyectada (Barra B)]],Table110[[#This Row],[MW Proyectada (Barra B)]]*165/Table110[[#This Row],[TOTAL MW]])</f>
        <v>#REF!</v>
      </c>
      <c r="P32" s="54"/>
      <c r="Q32" s="54"/>
      <c r="R32" s="57"/>
      <c r="S32" s="57"/>
    </row>
    <row r="33" spans="2:19" x14ac:dyDescent="0.35">
      <c r="B33" s="55" t="e">
        <f t="shared" si="1"/>
        <v>#REF!</v>
      </c>
      <c r="C33" s="49" t="e">
        <f t="shared" si="2"/>
        <v>#REF!</v>
      </c>
      <c r="D33" s="56" t="e">
        <f>Table110[[#This Row],[Fecha]]</f>
        <v>#REF!</v>
      </c>
      <c r="E33" s="50" t="e">
        <f>VLOOKUP(Table110[[#This Row],[FECHA /HORA]],TBL_CalcDarwin[],7,0)</f>
        <v>#REF!</v>
      </c>
      <c r="F33" s="50" t="e">
        <f>VLOOKUP(Table110[[#This Row],[FECHA /HORA]],TBL_CalcDarwin[],42,0)</f>
        <v>#REF!</v>
      </c>
      <c r="G33" s="50" t="e">
        <f>VLOOKUP(Table110[[#This Row],[FECHA /HORA]],TBL_CalcDarwin[],43,0)</f>
        <v>#REF!</v>
      </c>
      <c r="H33" s="50" t="e">
        <f>VLOOKUP(Table110[[#This Row],[FECHA /HORA]],TBL_CalcDarwin[],40,0)</f>
        <v>#REF!</v>
      </c>
      <c r="I33" s="50" t="e">
        <f>VLOOKUP(Table110[[#This Row],[FECHA /HORA]],TBL_CalcDarwin[],41,0)</f>
        <v>#REF!</v>
      </c>
      <c r="J33" s="50" t="e">
        <f>Table110[[#This Row],[MW Proyectada (Barra A)]]+Table110[[#This Row],[MW Proyectada (Barra B)]]</f>
        <v>#REF!</v>
      </c>
      <c r="L33" s="50" t="e">
        <f t="shared" si="0"/>
        <v>#REF!</v>
      </c>
      <c r="M33" s="50" t="e">
        <f>IF(Table110[[#This Row],[TOTAL MW]]&lt;165,Table110[[#This Row],[MW Proyectada (Barra A)]],Table110[[#This Row],[MW Proyectada (Barra A)]]*165/Table110[[#This Row],[TOTAL MW]])</f>
        <v>#REF!</v>
      </c>
      <c r="N33" s="50" t="e">
        <f>IF(Table110[[#This Row],[TOTAL MW]]&lt;165,Table110[[#This Row],[MW Proyectada (Barra B)]],Table110[[#This Row],[MW Proyectada (Barra B)]]*165/Table110[[#This Row],[TOTAL MW]])</f>
        <v>#REF!</v>
      </c>
      <c r="P33" s="54"/>
      <c r="Q33" s="54"/>
      <c r="R33" s="57"/>
      <c r="S33" s="57"/>
    </row>
    <row r="34" spans="2:19" x14ac:dyDescent="0.35">
      <c r="B34" s="55" t="e">
        <f t="shared" si="1"/>
        <v>#REF!</v>
      </c>
      <c r="C34" s="49" t="e">
        <f t="shared" si="2"/>
        <v>#REF!</v>
      </c>
      <c r="D34" s="56" t="e">
        <f>Table110[[#This Row],[Fecha]]</f>
        <v>#REF!</v>
      </c>
      <c r="E34" s="50" t="e">
        <f>VLOOKUP(Table110[[#This Row],[FECHA /HORA]],TBL_CalcDarwin[],7,0)</f>
        <v>#REF!</v>
      </c>
      <c r="F34" s="50" t="e">
        <f>VLOOKUP(Table110[[#This Row],[FECHA /HORA]],TBL_CalcDarwin[],42,0)</f>
        <v>#REF!</v>
      </c>
      <c r="G34" s="50" t="e">
        <f>VLOOKUP(Table110[[#This Row],[FECHA /HORA]],TBL_CalcDarwin[],43,0)</f>
        <v>#REF!</v>
      </c>
      <c r="H34" s="50" t="e">
        <f>VLOOKUP(Table110[[#This Row],[FECHA /HORA]],TBL_CalcDarwin[],40,0)</f>
        <v>#REF!</v>
      </c>
      <c r="I34" s="50" t="e">
        <f>VLOOKUP(Table110[[#This Row],[FECHA /HORA]],TBL_CalcDarwin[],41,0)</f>
        <v>#REF!</v>
      </c>
      <c r="J34" s="50" t="e">
        <f>Table110[[#This Row],[MW Proyectada (Barra A)]]+Table110[[#This Row],[MW Proyectada (Barra B)]]</f>
        <v>#REF!</v>
      </c>
      <c r="L34" s="50" t="e">
        <f t="shared" si="0"/>
        <v>#REF!</v>
      </c>
      <c r="M34" s="50" t="e">
        <f>IF(Table110[[#This Row],[TOTAL MW]]&lt;165,Table110[[#This Row],[MW Proyectada (Barra A)]],Table110[[#This Row],[MW Proyectada (Barra A)]]*165/Table110[[#This Row],[TOTAL MW]])</f>
        <v>#REF!</v>
      </c>
      <c r="N34" s="50" t="e">
        <f>IF(Table110[[#This Row],[TOTAL MW]]&lt;165,Table110[[#This Row],[MW Proyectada (Barra B)]],Table110[[#This Row],[MW Proyectada (Barra B)]]*165/Table110[[#This Row],[TOTAL MW]])</f>
        <v>#REF!</v>
      </c>
      <c r="P34" s="54"/>
      <c r="Q34" s="54"/>
      <c r="R34" s="57"/>
      <c r="S34" s="57"/>
    </row>
    <row r="35" spans="2:19" x14ac:dyDescent="0.35">
      <c r="B35" s="55" t="e">
        <f t="shared" si="1"/>
        <v>#REF!</v>
      </c>
      <c r="C35" s="49" t="e">
        <f t="shared" si="2"/>
        <v>#REF!</v>
      </c>
      <c r="D35" s="56" t="e">
        <f>Table110[[#This Row],[Fecha]]</f>
        <v>#REF!</v>
      </c>
      <c r="E35" s="50" t="e">
        <f>VLOOKUP(Table110[[#This Row],[FECHA /HORA]],TBL_CalcDarwin[],7,0)</f>
        <v>#REF!</v>
      </c>
      <c r="F35" s="50" t="e">
        <f>VLOOKUP(Table110[[#This Row],[FECHA /HORA]],TBL_CalcDarwin[],42,0)</f>
        <v>#REF!</v>
      </c>
      <c r="G35" s="50" t="e">
        <f>VLOOKUP(Table110[[#This Row],[FECHA /HORA]],TBL_CalcDarwin[],43,0)</f>
        <v>#REF!</v>
      </c>
      <c r="H35" s="50" t="e">
        <f>VLOOKUP(Table110[[#This Row],[FECHA /HORA]],TBL_CalcDarwin[],40,0)</f>
        <v>#REF!</v>
      </c>
      <c r="I35" s="50" t="e">
        <f>VLOOKUP(Table110[[#This Row],[FECHA /HORA]],TBL_CalcDarwin[],41,0)</f>
        <v>#REF!</v>
      </c>
      <c r="J35" s="50" t="e">
        <f>Table110[[#This Row],[MW Proyectada (Barra A)]]+Table110[[#This Row],[MW Proyectada (Barra B)]]</f>
        <v>#REF!</v>
      </c>
      <c r="L35" s="50" t="e">
        <f t="shared" si="0"/>
        <v>#REF!</v>
      </c>
      <c r="M35" s="50" t="e">
        <f>IF(Table110[[#This Row],[TOTAL MW]]&lt;165,Table110[[#This Row],[MW Proyectada (Barra A)]],Table110[[#This Row],[MW Proyectada (Barra A)]]*165/Table110[[#This Row],[TOTAL MW]])</f>
        <v>#REF!</v>
      </c>
      <c r="N35" s="50" t="e">
        <f>IF(Table110[[#This Row],[TOTAL MW]]&lt;165,Table110[[#This Row],[MW Proyectada (Barra B)]],Table110[[#This Row],[MW Proyectada (Barra B)]]*165/Table110[[#This Row],[TOTAL MW]])</f>
        <v>#REF!</v>
      </c>
      <c r="P35" s="54"/>
      <c r="Q35" s="54"/>
      <c r="R35" s="57"/>
      <c r="S35" s="57"/>
    </row>
    <row r="36" spans="2:19" x14ac:dyDescent="0.35">
      <c r="B36" s="55" t="e">
        <f t="shared" si="1"/>
        <v>#REF!</v>
      </c>
      <c r="C36" s="49" t="e">
        <f t="shared" si="2"/>
        <v>#REF!</v>
      </c>
      <c r="D36" s="56" t="e">
        <f>Table110[[#This Row],[Fecha]]</f>
        <v>#REF!</v>
      </c>
      <c r="E36" s="50" t="e">
        <f>VLOOKUP(Table110[[#This Row],[FECHA /HORA]],TBL_CalcDarwin[],7,0)</f>
        <v>#REF!</v>
      </c>
      <c r="F36" s="50" t="e">
        <f>VLOOKUP(Table110[[#This Row],[FECHA /HORA]],TBL_CalcDarwin[],42,0)</f>
        <v>#REF!</v>
      </c>
      <c r="G36" s="50" t="e">
        <f>VLOOKUP(Table110[[#This Row],[FECHA /HORA]],TBL_CalcDarwin[],43,0)</f>
        <v>#REF!</v>
      </c>
      <c r="H36" s="50" t="e">
        <f>VLOOKUP(Table110[[#This Row],[FECHA /HORA]],TBL_CalcDarwin[],40,0)</f>
        <v>#REF!</v>
      </c>
      <c r="I36" s="50" t="e">
        <f>VLOOKUP(Table110[[#This Row],[FECHA /HORA]],TBL_CalcDarwin[],41,0)</f>
        <v>#REF!</v>
      </c>
      <c r="J36" s="50" t="e">
        <f>Table110[[#This Row],[MW Proyectada (Barra A)]]+Table110[[#This Row],[MW Proyectada (Barra B)]]</f>
        <v>#REF!</v>
      </c>
      <c r="L36" s="50" t="e">
        <f t="shared" si="0"/>
        <v>#REF!</v>
      </c>
      <c r="M36" s="50" t="e">
        <f>IF(Table110[[#This Row],[TOTAL MW]]&lt;165,Table110[[#This Row],[MW Proyectada (Barra A)]],Table110[[#This Row],[MW Proyectada (Barra A)]]*165/Table110[[#This Row],[TOTAL MW]])</f>
        <v>#REF!</v>
      </c>
      <c r="N36" s="50" t="e">
        <f>IF(Table110[[#This Row],[TOTAL MW]]&lt;165,Table110[[#This Row],[MW Proyectada (Barra B)]],Table110[[#This Row],[MW Proyectada (Barra B)]]*165/Table110[[#This Row],[TOTAL MW]])</f>
        <v>#REF!</v>
      </c>
      <c r="P36" s="54"/>
      <c r="Q36" s="54"/>
      <c r="R36" s="57"/>
      <c r="S36" s="57"/>
    </row>
    <row r="37" spans="2:19" x14ac:dyDescent="0.35">
      <c r="B37" s="55" t="e">
        <f t="shared" si="1"/>
        <v>#REF!</v>
      </c>
      <c r="C37" s="49" t="e">
        <f t="shared" si="2"/>
        <v>#REF!</v>
      </c>
      <c r="D37" s="56" t="e">
        <f>Table110[[#This Row],[Fecha]]</f>
        <v>#REF!</v>
      </c>
      <c r="E37" s="50" t="e">
        <f>VLOOKUP(Table110[[#This Row],[FECHA /HORA]],TBL_CalcDarwin[],7,0)</f>
        <v>#REF!</v>
      </c>
      <c r="F37" s="50" t="e">
        <f>VLOOKUP(Table110[[#This Row],[FECHA /HORA]],TBL_CalcDarwin[],42,0)</f>
        <v>#REF!</v>
      </c>
      <c r="G37" s="50" t="e">
        <f>VLOOKUP(Table110[[#This Row],[FECHA /HORA]],TBL_CalcDarwin[],43,0)</f>
        <v>#REF!</v>
      </c>
      <c r="H37" s="50" t="e">
        <f>VLOOKUP(Table110[[#This Row],[FECHA /HORA]],TBL_CalcDarwin[],40,0)</f>
        <v>#REF!</v>
      </c>
      <c r="I37" s="50" t="e">
        <f>VLOOKUP(Table110[[#This Row],[FECHA /HORA]],TBL_CalcDarwin[],41,0)</f>
        <v>#REF!</v>
      </c>
      <c r="J37" s="50" t="e">
        <f>Table110[[#This Row],[MW Proyectada (Barra A)]]+Table110[[#This Row],[MW Proyectada (Barra B)]]</f>
        <v>#REF!</v>
      </c>
      <c r="L37" s="50" t="e">
        <f t="shared" si="0"/>
        <v>#REF!</v>
      </c>
      <c r="M37" s="50" t="e">
        <f>IF(Table110[[#This Row],[TOTAL MW]]&lt;165,Table110[[#This Row],[MW Proyectada (Barra A)]],Table110[[#This Row],[MW Proyectada (Barra A)]]*165/Table110[[#This Row],[TOTAL MW]])</f>
        <v>#REF!</v>
      </c>
      <c r="N37" s="50" t="e">
        <f>IF(Table110[[#This Row],[TOTAL MW]]&lt;165,Table110[[#This Row],[MW Proyectada (Barra B)]],Table110[[#This Row],[MW Proyectada (Barra B)]]*165/Table110[[#This Row],[TOTAL MW]])</f>
        <v>#REF!</v>
      </c>
      <c r="P37" s="54"/>
      <c r="Q37" s="54"/>
      <c r="R37" s="57"/>
      <c r="S37" s="57"/>
    </row>
    <row r="38" spans="2:19" x14ac:dyDescent="0.35">
      <c r="B38" s="55" t="e">
        <f t="shared" si="1"/>
        <v>#REF!</v>
      </c>
      <c r="C38" s="49" t="e">
        <f t="shared" si="2"/>
        <v>#REF!</v>
      </c>
      <c r="D38" s="56" t="e">
        <f>Table110[[#This Row],[Fecha]]</f>
        <v>#REF!</v>
      </c>
      <c r="E38" s="50" t="e">
        <f>VLOOKUP(Table110[[#This Row],[FECHA /HORA]],TBL_CalcDarwin[],7,0)</f>
        <v>#REF!</v>
      </c>
      <c r="F38" s="50" t="e">
        <f>VLOOKUP(Table110[[#This Row],[FECHA /HORA]],TBL_CalcDarwin[],42,0)</f>
        <v>#REF!</v>
      </c>
      <c r="G38" s="50" t="e">
        <f>VLOOKUP(Table110[[#This Row],[FECHA /HORA]],TBL_CalcDarwin[],43,0)</f>
        <v>#REF!</v>
      </c>
      <c r="H38" s="50" t="e">
        <f>VLOOKUP(Table110[[#This Row],[FECHA /HORA]],TBL_CalcDarwin[],40,0)</f>
        <v>#REF!</v>
      </c>
      <c r="I38" s="50" t="e">
        <f>VLOOKUP(Table110[[#This Row],[FECHA /HORA]],TBL_CalcDarwin[],41,0)</f>
        <v>#REF!</v>
      </c>
      <c r="J38" s="50" t="e">
        <f>Table110[[#This Row],[MW Proyectada (Barra A)]]+Table110[[#This Row],[MW Proyectada (Barra B)]]</f>
        <v>#REF!</v>
      </c>
      <c r="L38" s="50" t="e">
        <f t="shared" si="0"/>
        <v>#REF!</v>
      </c>
      <c r="M38" s="50" t="e">
        <f>IF(Table110[[#This Row],[TOTAL MW]]&lt;165,Table110[[#This Row],[MW Proyectada (Barra A)]],Table110[[#This Row],[MW Proyectada (Barra A)]]*165/Table110[[#This Row],[TOTAL MW]])</f>
        <v>#REF!</v>
      </c>
      <c r="N38" s="50" t="e">
        <f>IF(Table110[[#This Row],[TOTAL MW]]&lt;165,Table110[[#This Row],[MW Proyectada (Barra B)]],Table110[[#This Row],[MW Proyectada (Barra B)]]*165/Table110[[#This Row],[TOTAL MW]])</f>
        <v>#REF!</v>
      </c>
      <c r="P38" s="54"/>
      <c r="Q38" s="54"/>
      <c r="R38" s="57"/>
      <c r="S38" s="57"/>
    </row>
    <row r="39" spans="2:19" x14ac:dyDescent="0.35">
      <c r="B39" s="55" t="e">
        <f t="shared" si="1"/>
        <v>#REF!</v>
      </c>
      <c r="C39" s="49" t="e">
        <f t="shared" si="2"/>
        <v>#REF!</v>
      </c>
      <c r="D39" s="56" t="e">
        <f>Table110[[#This Row],[Fecha]]</f>
        <v>#REF!</v>
      </c>
      <c r="E39" s="50" t="e">
        <f>VLOOKUP(Table110[[#This Row],[FECHA /HORA]],TBL_CalcDarwin[],7,0)</f>
        <v>#REF!</v>
      </c>
      <c r="F39" s="50" t="e">
        <f>VLOOKUP(Table110[[#This Row],[FECHA /HORA]],TBL_CalcDarwin[],42,0)</f>
        <v>#REF!</v>
      </c>
      <c r="G39" s="50" t="e">
        <f>VLOOKUP(Table110[[#This Row],[FECHA /HORA]],TBL_CalcDarwin[],43,0)</f>
        <v>#REF!</v>
      </c>
      <c r="H39" s="50" t="e">
        <f>VLOOKUP(Table110[[#This Row],[FECHA /HORA]],TBL_CalcDarwin[],40,0)</f>
        <v>#REF!</v>
      </c>
      <c r="I39" s="50" t="e">
        <f>VLOOKUP(Table110[[#This Row],[FECHA /HORA]],TBL_CalcDarwin[],41,0)</f>
        <v>#REF!</v>
      </c>
      <c r="J39" s="50" t="e">
        <f>Table110[[#This Row],[MW Proyectada (Barra A)]]+Table110[[#This Row],[MW Proyectada (Barra B)]]</f>
        <v>#REF!</v>
      </c>
      <c r="L39" s="50" t="e">
        <f t="shared" si="0"/>
        <v>#REF!</v>
      </c>
      <c r="M39" s="50" t="e">
        <f>IF(Table110[[#This Row],[TOTAL MW]]&lt;165,Table110[[#This Row],[MW Proyectada (Barra A)]],Table110[[#This Row],[MW Proyectada (Barra A)]]*165/Table110[[#This Row],[TOTAL MW]])</f>
        <v>#REF!</v>
      </c>
      <c r="N39" s="50" t="e">
        <f>IF(Table110[[#This Row],[TOTAL MW]]&lt;165,Table110[[#This Row],[MW Proyectada (Barra B)]],Table110[[#This Row],[MW Proyectada (Barra B)]]*165/Table110[[#This Row],[TOTAL MW]])</f>
        <v>#REF!</v>
      </c>
      <c r="P39" s="54"/>
      <c r="Q39" s="54"/>
      <c r="R39" s="57"/>
      <c r="S39" s="57"/>
    </row>
    <row r="40" spans="2:19" x14ac:dyDescent="0.35">
      <c r="B40" s="55" t="e">
        <f t="shared" si="1"/>
        <v>#REF!</v>
      </c>
      <c r="C40" s="49" t="e">
        <f t="shared" si="2"/>
        <v>#REF!</v>
      </c>
      <c r="D40" s="56" t="e">
        <f>Table110[[#This Row],[Fecha]]</f>
        <v>#REF!</v>
      </c>
      <c r="E40" s="50" t="e">
        <f>VLOOKUP(Table110[[#This Row],[FECHA /HORA]],TBL_CalcDarwin[],7,0)</f>
        <v>#REF!</v>
      </c>
      <c r="F40" s="50" t="e">
        <f>VLOOKUP(Table110[[#This Row],[FECHA /HORA]],TBL_CalcDarwin[],42,0)</f>
        <v>#REF!</v>
      </c>
      <c r="G40" s="50" t="e">
        <f>VLOOKUP(Table110[[#This Row],[FECHA /HORA]],TBL_CalcDarwin[],43,0)</f>
        <v>#REF!</v>
      </c>
      <c r="H40" s="50" t="e">
        <f>VLOOKUP(Table110[[#This Row],[FECHA /HORA]],TBL_CalcDarwin[],40,0)</f>
        <v>#REF!</v>
      </c>
      <c r="I40" s="50" t="e">
        <f>VLOOKUP(Table110[[#This Row],[FECHA /HORA]],TBL_CalcDarwin[],41,0)</f>
        <v>#REF!</v>
      </c>
      <c r="J40" s="50" t="e">
        <f>Table110[[#This Row],[MW Proyectada (Barra A)]]+Table110[[#This Row],[MW Proyectada (Barra B)]]</f>
        <v>#REF!</v>
      </c>
      <c r="L40" s="50" t="e">
        <f t="shared" si="0"/>
        <v>#REF!</v>
      </c>
      <c r="M40" s="50" t="e">
        <f>IF(Table110[[#This Row],[TOTAL MW]]&lt;165,Table110[[#This Row],[MW Proyectada (Barra A)]],Table110[[#This Row],[MW Proyectada (Barra A)]]*165/Table110[[#This Row],[TOTAL MW]])</f>
        <v>#REF!</v>
      </c>
      <c r="N40" s="50" t="e">
        <f>IF(Table110[[#This Row],[TOTAL MW]]&lt;165,Table110[[#This Row],[MW Proyectada (Barra B)]],Table110[[#This Row],[MW Proyectada (Barra B)]]*165/Table110[[#This Row],[TOTAL MW]])</f>
        <v>#REF!</v>
      </c>
      <c r="P40" s="54"/>
      <c r="Q40" s="54"/>
      <c r="R40" s="57"/>
      <c r="S40" s="57"/>
    </row>
    <row r="41" spans="2:19" x14ac:dyDescent="0.35">
      <c r="B41" s="55" t="e">
        <f t="shared" si="1"/>
        <v>#REF!</v>
      </c>
      <c r="C41" s="49" t="e">
        <f t="shared" si="2"/>
        <v>#REF!</v>
      </c>
      <c r="D41" s="56" t="e">
        <f>Table110[[#This Row],[Fecha]]</f>
        <v>#REF!</v>
      </c>
      <c r="E41" s="50" t="e">
        <f>VLOOKUP(Table110[[#This Row],[FECHA /HORA]],TBL_CalcDarwin[],7,0)</f>
        <v>#REF!</v>
      </c>
      <c r="F41" s="50" t="e">
        <f>VLOOKUP(Table110[[#This Row],[FECHA /HORA]],TBL_CalcDarwin[],42,0)</f>
        <v>#REF!</v>
      </c>
      <c r="G41" s="50" t="e">
        <f>VLOOKUP(Table110[[#This Row],[FECHA /HORA]],TBL_CalcDarwin[],43,0)</f>
        <v>#REF!</v>
      </c>
      <c r="H41" s="50" t="e">
        <f>VLOOKUP(Table110[[#This Row],[FECHA /HORA]],TBL_CalcDarwin[],40,0)</f>
        <v>#REF!</v>
      </c>
      <c r="I41" s="50" t="e">
        <f>VLOOKUP(Table110[[#This Row],[FECHA /HORA]],TBL_CalcDarwin[],41,0)</f>
        <v>#REF!</v>
      </c>
      <c r="J41" s="50" t="e">
        <f>Table110[[#This Row],[MW Proyectada (Barra A)]]+Table110[[#This Row],[MW Proyectada (Barra B)]]</f>
        <v>#REF!</v>
      </c>
      <c r="L41" s="50" t="e">
        <f t="shared" si="0"/>
        <v>#REF!</v>
      </c>
      <c r="M41" s="50" t="e">
        <f>IF(Table110[[#This Row],[TOTAL MW]]&lt;165,Table110[[#This Row],[MW Proyectada (Barra A)]],Table110[[#This Row],[MW Proyectada (Barra A)]]*165/Table110[[#This Row],[TOTAL MW]])</f>
        <v>#REF!</v>
      </c>
      <c r="N41" s="50" t="e">
        <f>IF(Table110[[#This Row],[TOTAL MW]]&lt;165,Table110[[#This Row],[MW Proyectada (Barra B)]],Table110[[#This Row],[MW Proyectada (Barra B)]]*165/Table110[[#This Row],[TOTAL MW]])</f>
        <v>#REF!</v>
      </c>
      <c r="P41" s="54"/>
      <c r="Q41" s="54"/>
      <c r="R41" s="57"/>
      <c r="S41" s="57"/>
    </row>
    <row r="42" spans="2:19" x14ac:dyDescent="0.35">
      <c r="B42" s="55" t="e">
        <f t="shared" si="1"/>
        <v>#REF!</v>
      </c>
      <c r="C42" s="49" t="e">
        <f t="shared" si="2"/>
        <v>#REF!</v>
      </c>
      <c r="D42" s="56" t="e">
        <f>Table110[[#This Row],[Fecha]]</f>
        <v>#REF!</v>
      </c>
      <c r="E42" s="50" t="e">
        <f>VLOOKUP(Table110[[#This Row],[FECHA /HORA]],TBL_CalcDarwin[],7,0)</f>
        <v>#REF!</v>
      </c>
      <c r="F42" s="50" t="e">
        <f>VLOOKUP(Table110[[#This Row],[FECHA /HORA]],TBL_CalcDarwin[],42,0)</f>
        <v>#REF!</v>
      </c>
      <c r="G42" s="50" t="e">
        <f>VLOOKUP(Table110[[#This Row],[FECHA /HORA]],TBL_CalcDarwin[],43,0)</f>
        <v>#REF!</v>
      </c>
      <c r="H42" s="50" t="e">
        <f>VLOOKUP(Table110[[#This Row],[FECHA /HORA]],TBL_CalcDarwin[],40,0)</f>
        <v>#REF!</v>
      </c>
      <c r="I42" s="50" t="e">
        <f>VLOOKUP(Table110[[#This Row],[FECHA /HORA]],TBL_CalcDarwin[],41,0)</f>
        <v>#REF!</v>
      </c>
      <c r="J42" s="50" t="e">
        <f>Table110[[#This Row],[MW Proyectada (Barra A)]]+Table110[[#This Row],[MW Proyectada (Barra B)]]</f>
        <v>#REF!</v>
      </c>
      <c r="L42" s="50" t="e">
        <f t="shared" si="0"/>
        <v>#REF!</v>
      </c>
      <c r="M42" s="50" t="e">
        <f>IF(Table110[[#This Row],[TOTAL MW]]&lt;165,Table110[[#This Row],[MW Proyectada (Barra A)]],Table110[[#This Row],[MW Proyectada (Barra A)]]*165/Table110[[#This Row],[TOTAL MW]])</f>
        <v>#REF!</v>
      </c>
      <c r="N42" s="50" t="e">
        <f>IF(Table110[[#This Row],[TOTAL MW]]&lt;165,Table110[[#This Row],[MW Proyectada (Barra B)]],Table110[[#This Row],[MW Proyectada (Barra B)]]*165/Table110[[#This Row],[TOTAL MW]])</f>
        <v>#REF!</v>
      </c>
      <c r="P42" s="54"/>
      <c r="Q42" s="54"/>
      <c r="R42" s="57"/>
      <c r="S42" s="57"/>
    </row>
    <row r="43" spans="2:19" x14ac:dyDescent="0.35">
      <c r="B43" s="55" t="e">
        <f t="shared" si="1"/>
        <v>#REF!</v>
      </c>
      <c r="C43" s="49" t="e">
        <f t="shared" si="2"/>
        <v>#REF!</v>
      </c>
      <c r="D43" s="56" t="e">
        <f>Table110[[#This Row],[Fecha]]</f>
        <v>#REF!</v>
      </c>
      <c r="E43" s="50" t="e">
        <f>VLOOKUP(Table110[[#This Row],[FECHA /HORA]],TBL_CalcDarwin[],7,0)</f>
        <v>#REF!</v>
      </c>
      <c r="F43" s="50" t="e">
        <f>VLOOKUP(Table110[[#This Row],[FECHA /HORA]],TBL_CalcDarwin[],42,0)</f>
        <v>#REF!</v>
      </c>
      <c r="G43" s="50" t="e">
        <f>VLOOKUP(Table110[[#This Row],[FECHA /HORA]],TBL_CalcDarwin[],43,0)</f>
        <v>#REF!</v>
      </c>
      <c r="H43" s="50" t="e">
        <f>VLOOKUP(Table110[[#This Row],[FECHA /HORA]],TBL_CalcDarwin[],40,0)</f>
        <v>#REF!</v>
      </c>
      <c r="I43" s="50" t="e">
        <f>VLOOKUP(Table110[[#This Row],[FECHA /HORA]],TBL_CalcDarwin[],41,0)</f>
        <v>#REF!</v>
      </c>
      <c r="J43" s="50" t="e">
        <f>Table110[[#This Row],[MW Proyectada (Barra A)]]+Table110[[#This Row],[MW Proyectada (Barra B)]]</f>
        <v>#REF!</v>
      </c>
      <c r="L43" s="50" t="e">
        <f t="shared" si="0"/>
        <v>#REF!</v>
      </c>
      <c r="M43" s="50" t="e">
        <f>IF(Table110[[#This Row],[TOTAL MW]]&lt;165,Table110[[#This Row],[MW Proyectada (Barra A)]],Table110[[#This Row],[MW Proyectada (Barra A)]]*165/Table110[[#This Row],[TOTAL MW]])</f>
        <v>#REF!</v>
      </c>
      <c r="N43" s="50" t="e">
        <f>IF(Table110[[#This Row],[TOTAL MW]]&lt;165,Table110[[#This Row],[MW Proyectada (Barra B)]],Table110[[#This Row],[MW Proyectada (Barra B)]]*165/Table110[[#This Row],[TOTAL MW]])</f>
        <v>#REF!</v>
      </c>
      <c r="P43" s="54"/>
      <c r="Q43" s="54"/>
      <c r="R43" s="57"/>
      <c r="S43" s="57"/>
    </row>
    <row r="44" spans="2:19" x14ac:dyDescent="0.35">
      <c r="B44" s="55" t="e">
        <f t="shared" si="1"/>
        <v>#REF!</v>
      </c>
      <c r="C44" s="49" t="e">
        <f t="shared" si="2"/>
        <v>#REF!</v>
      </c>
      <c r="D44" s="56" t="e">
        <f>Table110[[#This Row],[Fecha]]</f>
        <v>#REF!</v>
      </c>
      <c r="E44" s="50" t="e">
        <f>VLOOKUP(Table110[[#This Row],[FECHA /HORA]],TBL_CalcDarwin[],7,0)</f>
        <v>#REF!</v>
      </c>
      <c r="F44" s="50" t="e">
        <f>VLOOKUP(Table110[[#This Row],[FECHA /HORA]],TBL_CalcDarwin[],42,0)</f>
        <v>#REF!</v>
      </c>
      <c r="G44" s="50" t="e">
        <f>VLOOKUP(Table110[[#This Row],[FECHA /HORA]],TBL_CalcDarwin[],43,0)</f>
        <v>#REF!</v>
      </c>
      <c r="H44" s="50" t="e">
        <f>VLOOKUP(Table110[[#This Row],[FECHA /HORA]],TBL_CalcDarwin[],40,0)</f>
        <v>#REF!</v>
      </c>
      <c r="I44" s="50" t="e">
        <f>VLOOKUP(Table110[[#This Row],[FECHA /HORA]],TBL_CalcDarwin[],41,0)</f>
        <v>#REF!</v>
      </c>
      <c r="J44" s="50" t="e">
        <f>Table110[[#This Row],[MW Proyectada (Barra A)]]+Table110[[#This Row],[MW Proyectada (Barra B)]]</f>
        <v>#REF!</v>
      </c>
      <c r="L44" s="50" t="e">
        <f t="shared" si="0"/>
        <v>#REF!</v>
      </c>
      <c r="M44" s="50" t="e">
        <f>IF(Table110[[#This Row],[TOTAL MW]]&lt;165,Table110[[#This Row],[MW Proyectada (Barra A)]],Table110[[#This Row],[MW Proyectada (Barra A)]]*165/Table110[[#This Row],[TOTAL MW]])</f>
        <v>#REF!</v>
      </c>
      <c r="N44" s="50" t="e">
        <f>IF(Table110[[#This Row],[TOTAL MW]]&lt;165,Table110[[#This Row],[MW Proyectada (Barra B)]],Table110[[#This Row],[MW Proyectada (Barra B)]]*165/Table110[[#This Row],[TOTAL MW]])</f>
        <v>#REF!</v>
      </c>
      <c r="P44" s="54"/>
      <c r="Q44" s="54"/>
      <c r="R44" s="57"/>
      <c r="S44" s="57"/>
    </row>
    <row r="45" spans="2:19" x14ac:dyDescent="0.35">
      <c r="B45" s="55" t="e">
        <f t="shared" si="1"/>
        <v>#REF!</v>
      </c>
      <c r="C45" s="49" t="e">
        <f t="shared" si="2"/>
        <v>#REF!</v>
      </c>
      <c r="D45" s="56" t="e">
        <f>Table110[[#This Row],[Fecha]]</f>
        <v>#REF!</v>
      </c>
      <c r="E45" s="50" t="e">
        <f>VLOOKUP(Table110[[#This Row],[FECHA /HORA]],TBL_CalcDarwin[],7,0)</f>
        <v>#REF!</v>
      </c>
      <c r="F45" s="50" t="e">
        <f>VLOOKUP(Table110[[#This Row],[FECHA /HORA]],TBL_CalcDarwin[],42,0)</f>
        <v>#REF!</v>
      </c>
      <c r="G45" s="50" t="e">
        <f>VLOOKUP(Table110[[#This Row],[FECHA /HORA]],TBL_CalcDarwin[],43,0)</f>
        <v>#REF!</v>
      </c>
      <c r="H45" s="50" t="e">
        <f>VLOOKUP(Table110[[#This Row],[FECHA /HORA]],TBL_CalcDarwin[],40,0)</f>
        <v>#REF!</v>
      </c>
      <c r="I45" s="50" t="e">
        <f>VLOOKUP(Table110[[#This Row],[FECHA /HORA]],TBL_CalcDarwin[],41,0)</f>
        <v>#REF!</v>
      </c>
      <c r="J45" s="50" t="e">
        <f>Table110[[#This Row],[MW Proyectada (Barra A)]]+Table110[[#This Row],[MW Proyectada (Barra B)]]</f>
        <v>#REF!</v>
      </c>
      <c r="L45" s="50" t="e">
        <f t="shared" si="0"/>
        <v>#REF!</v>
      </c>
      <c r="M45" s="50" t="e">
        <f>IF(Table110[[#This Row],[TOTAL MW]]&lt;165,Table110[[#This Row],[MW Proyectada (Barra A)]],Table110[[#This Row],[MW Proyectada (Barra A)]]*165/Table110[[#This Row],[TOTAL MW]])</f>
        <v>#REF!</v>
      </c>
      <c r="N45" s="50" t="e">
        <f>IF(Table110[[#This Row],[TOTAL MW]]&lt;165,Table110[[#This Row],[MW Proyectada (Barra B)]],Table110[[#This Row],[MW Proyectada (Barra B)]]*165/Table110[[#This Row],[TOTAL MW]])</f>
        <v>#REF!</v>
      </c>
      <c r="P45" s="54"/>
      <c r="Q45" s="54"/>
      <c r="R45" s="57"/>
      <c r="S45" s="57"/>
    </row>
    <row r="46" spans="2:19" x14ac:dyDescent="0.35">
      <c r="B46" s="55" t="e">
        <f t="shared" si="1"/>
        <v>#REF!</v>
      </c>
      <c r="C46" s="49" t="e">
        <f t="shared" si="2"/>
        <v>#REF!</v>
      </c>
      <c r="D46" s="56" t="e">
        <f>Table110[[#This Row],[Fecha]]</f>
        <v>#REF!</v>
      </c>
      <c r="E46" s="50" t="e">
        <f>VLOOKUP(Table110[[#This Row],[FECHA /HORA]],TBL_CalcDarwin[],7,0)</f>
        <v>#REF!</v>
      </c>
      <c r="F46" s="50" t="e">
        <f>VLOOKUP(Table110[[#This Row],[FECHA /HORA]],TBL_CalcDarwin[],42,0)</f>
        <v>#REF!</v>
      </c>
      <c r="G46" s="50" t="e">
        <f>VLOOKUP(Table110[[#This Row],[FECHA /HORA]],TBL_CalcDarwin[],43,0)</f>
        <v>#REF!</v>
      </c>
      <c r="H46" s="50" t="e">
        <f>VLOOKUP(Table110[[#This Row],[FECHA /HORA]],TBL_CalcDarwin[],40,0)</f>
        <v>#REF!</v>
      </c>
      <c r="I46" s="50" t="e">
        <f>VLOOKUP(Table110[[#This Row],[FECHA /HORA]],TBL_CalcDarwin[],41,0)</f>
        <v>#REF!</v>
      </c>
      <c r="J46" s="50" t="e">
        <f>Table110[[#This Row],[MW Proyectada (Barra A)]]+Table110[[#This Row],[MW Proyectada (Barra B)]]</f>
        <v>#REF!</v>
      </c>
      <c r="L46" s="50" t="e">
        <f t="shared" si="0"/>
        <v>#REF!</v>
      </c>
      <c r="M46" s="50" t="e">
        <f>IF(Table110[[#This Row],[TOTAL MW]]&lt;165,Table110[[#This Row],[MW Proyectada (Barra A)]],Table110[[#This Row],[MW Proyectada (Barra A)]]*165/Table110[[#This Row],[TOTAL MW]])</f>
        <v>#REF!</v>
      </c>
      <c r="N46" s="50" t="e">
        <f>IF(Table110[[#This Row],[TOTAL MW]]&lt;165,Table110[[#This Row],[MW Proyectada (Barra B)]],Table110[[#This Row],[MW Proyectada (Barra B)]]*165/Table110[[#This Row],[TOTAL MW]])</f>
        <v>#REF!</v>
      </c>
      <c r="P46" s="54"/>
      <c r="Q46" s="54"/>
      <c r="R46" s="57"/>
      <c r="S46" s="57"/>
    </row>
    <row r="47" spans="2:19" x14ac:dyDescent="0.35">
      <c r="B47" s="55" t="e">
        <f t="shared" si="1"/>
        <v>#REF!</v>
      </c>
      <c r="C47" s="49" t="e">
        <f t="shared" si="2"/>
        <v>#REF!</v>
      </c>
      <c r="D47" s="56" t="e">
        <f>Table110[[#This Row],[Fecha]]</f>
        <v>#REF!</v>
      </c>
      <c r="E47" s="50" t="e">
        <f>VLOOKUP(Table110[[#This Row],[FECHA /HORA]],TBL_CalcDarwin[],7,0)</f>
        <v>#REF!</v>
      </c>
      <c r="F47" s="50" t="e">
        <f>VLOOKUP(Table110[[#This Row],[FECHA /HORA]],TBL_CalcDarwin[],42,0)</f>
        <v>#REF!</v>
      </c>
      <c r="G47" s="50" t="e">
        <f>VLOOKUP(Table110[[#This Row],[FECHA /HORA]],TBL_CalcDarwin[],43,0)</f>
        <v>#REF!</v>
      </c>
      <c r="H47" s="50" t="e">
        <f>VLOOKUP(Table110[[#This Row],[FECHA /HORA]],TBL_CalcDarwin[],40,0)</f>
        <v>#REF!</v>
      </c>
      <c r="I47" s="50" t="e">
        <f>VLOOKUP(Table110[[#This Row],[FECHA /HORA]],TBL_CalcDarwin[],41,0)</f>
        <v>#REF!</v>
      </c>
      <c r="J47" s="50" t="e">
        <f>Table110[[#This Row],[MW Proyectada (Barra A)]]+Table110[[#This Row],[MW Proyectada (Barra B)]]</f>
        <v>#REF!</v>
      </c>
      <c r="L47" s="50" t="e">
        <f t="shared" si="0"/>
        <v>#REF!</v>
      </c>
      <c r="M47" s="50" t="e">
        <f>IF(Table110[[#This Row],[TOTAL MW]]&lt;165,Table110[[#This Row],[MW Proyectada (Barra A)]],Table110[[#This Row],[MW Proyectada (Barra A)]]*165/Table110[[#This Row],[TOTAL MW]])</f>
        <v>#REF!</v>
      </c>
      <c r="N47" s="50" t="e">
        <f>IF(Table110[[#This Row],[TOTAL MW]]&lt;165,Table110[[#This Row],[MW Proyectada (Barra B)]],Table110[[#This Row],[MW Proyectada (Barra B)]]*165/Table110[[#This Row],[TOTAL MW]])</f>
        <v>#REF!</v>
      </c>
      <c r="P47" s="54"/>
      <c r="Q47" s="54"/>
      <c r="R47" s="57"/>
      <c r="S47" s="57"/>
    </row>
    <row r="48" spans="2:19" x14ac:dyDescent="0.35">
      <c r="B48" s="55" t="e">
        <f t="shared" si="1"/>
        <v>#REF!</v>
      </c>
      <c r="C48" s="49" t="e">
        <f t="shared" si="2"/>
        <v>#REF!</v>
      </c>
      <c r="D48" s="56" t="e">
        <f>Table110[[#This Row],[Fecha]]</f>
        <v>#REF!</v>
      </c>
      <c r="E48" s="50" t="e">
        <f>VLOOKUP(Table110[[#This Row],[FECHA /HORA]],TBL_CalcDarwin[],7,0)</f>
        <v>#REF!</v>
      </c>
      <c r="F48" s="50" t="e">
        <f>VLOOKUP(Table110[[#This Row],[FECHA /HORA]],TBL_CalcDarwin[],42,0)</f>
        <v>#REF!</v>
      </c>
      <c r="G48" s="50" t="e">
        <f>VLOOKUP(Table110[[#This Row],[FECHA /HORA]],TBL_CalcDarwin[],43,0)</f>
        <v>#REF!</v>
      </c>
      <c r="H48" s="50" t="e">
        <f>VLOOKUP(Table110[[#This Row],[FECHA /HORA]],TBL_CalcDarwin[],40,0)</f>
        <v>#REF!</v>
      </c>
      <c r="I48" s="50" t="e">
        <f>VLOOKUP(Table110[[#This Row],[FECHA /HORA]],TBL_CalcDarwin[],41,0)</f>
        <v>#REF!</v>
      </c>
      <c r="J48" s="50" t="e">
        <f>Table110[[#This Row],[MW Proyectada (Barra A)]]+Table110[[#This Row],[MW Proyectada (Barra B)]]</f>
        <v>#REF!</v>
      </c>
      <c r="L48" s="50" t="e">
        <f t="shared" si="0"/>
        <v>#REF!</v>
      </c>
      <c r="M48" s="50" t="e">
        <f>IF(Table110[[#This Row],[TOTAL MW]]&lt;165,Table110[[#This Row],[MW Proyectada (Barra A)]],Table110[[#This Row],[MW Proyectada (Barra A)]]*165/Table110[[#This Row],[TOTAL MW]])</f>
        <v>#REF!</v>
      </c>
      <c r="N48" s="50" t="e">
        <f>IF(Table110[[#This Row],[TOTAL MW]]&lt;165,Table110[[#This Row],[MW Proyectada (Barra B)]],Table110[[#This Row],[MW Proyectada (Barra B)]]*165/Table110[[#This Row],[TOTAL MW]])</f>
        <v>#REF!</v>
      </c>
      <c r="P48" s="54"/>
      <c r="Q48" s="54"/>
      <c r="R48" s="57"/>
      <c r="S48" s="57"/>
    </row>
    <row r="49" spans="2:19" x14ac:dyDescent="0.35">
      <c r="B49" s="55" t="e">
        <f t="shared" si="1"/>
        <v>#REF!</v>
      </c>
      <c r="C49" s="49" t="e">
        <f t="shared" si="2"/>
        <v>#REF!</v>
      </c>
      <c r="D49" s="56" t="e">
        <f>Table110[[#This Row],[Fecha]]</f>
        <v>#REF!</v>
      </c>
      <c r="E49" s="50" t="e">
        <f>VLOOKUP(Table110[[#This Row],[FECHA /HORA]],TBL_CalcDarwin[],7,0)</f>
        <v>#REF!</v>
      </c>
      <c r="F49" s="50" t="e">
        <f>VLOOKUP(Table110[[#This Row],[FECHA /HORA]],TBL_CalcDarwin[],42,0)</f>
        <v>#REF!</v>
      </c>
      <c r="G49" s="50" t="e">
        <f>VLOOKUP(Table110[[#This Row],[FECHA /HORA]],TBL_CalcDarwin[],43,0)</f>
        <v>#REF!</v>
      </c>
      <c r="H49" s="50" t="e">
        <f>VLOOKUP(Table110[[#This Row],[FECHA /HORA]],TBL_CalcDarwin[],40,0)</f>
        <v>#REF!</v>
      </c>
      <c r="I49" s="50" t="e">
        <f>VLOOKUP(Table110[[#This Row],[FECHA /HORA]],TBL_CalcDarwin[],41,0)</f>
        <v>#REF!</v>
      </c>
      <c r="J49" s="50" t="e">
        <f>Table110[[#This Row],[MW Proyectada (Barra A)]]+Table110[[#This Row],[MW Proyectada (Barra B)]]</f>
        <v>#REF!</v>
      </c>
      <c r="L49" s="50" t="e">
        <f t="shared" si="0"/>
        <v>#REF!</v>
      </c>
      <c r="M49" s="50" t="e">
        <f>IF(Table110[[#This Row],[TOTAL MW]]&lt;165,Table110[[#This Row],[MW Proyectada (Barra A)]],Table110[[#This Row],[MW Proyectada (Barra A)]]*165/Table110[[#This Row],[TOTAL MW]])</f>
        <v>#REF!</v>
      </c>
      <c r="N49" s="50" t="e">
        <f>IF(Table110[[#This Row],[TOTAL MW]]&lt;165,Table110[[#This Row],[MW Proyectada (Barra B)]],Table110[[#This Row],[MW Proyectada (Barra B)]]*165/Table110[[#This Row],[TOTAL MW]])</f>
        <v>#REF!</v>
      </c>
      <c r="P49" s="54"/>
      <c r="Q49" s="54"/>
      <c r="R49" s="57"/>
      <c r="S49" s="57"/>
    </row>
    <row r="50" spans="2:19" x14ac:dyDescent="0.35">
      <c r="B50" s="55" t="e">
        <f t="shared" si="1"/>
        <v>#REF!</v>
      </c>
      <c r="C50" s="49" t="e">
        <f t="shared" si="2"/>
        <v>#REF!</v>
      </c>
      <c r="D50" s="56" t="e">
        <f>Table110[[#This Row],[Fecha]]</f>
        <v>#REF!</v>
      </c>
      <c r="E50" s="50" t="e">
        <f>VLOOKUP(Table110[[#This Row],[FECHA /HORA]],TBL_CalcDarwin[],7,0)</f>
        <v>#REF!</v>
      </c>
      <c r="F50" s="50" t="e">
        <f>VLOOKUP(Table110[[#This Row],[FECHA /HORA]],TBL_CalcDarwin[],42,0)</f>
        <v>#REF!</v>
      </c>
      <c r="G50" s="50" t="e">
        <f>VLOOKUP(Table110[[#This Row],[FECHA /HORA]],TBL_CalcDarwin[],43,0)</f>
        <v>#REF!</v>
      </c>
      <c r="H50" s="50" t="e">
        <f>VLOOKUP(Table110[[#This Row],[FECHA /HORA]],TBL_CalcDarwin[],40,0)</f>
        <v>#REF!</v>
      </c>
      <c r="I50" s="50" t="e">
        <f>VLOOKUP(Table110[[#This Row],[FECHA /HORA]],TBL_CalcDarwin[],41,0)</f>
        <v>#REF!</v>
      </c>
      <c r="J50" s="50" t="e">
        <f>Table110[[#This Row],[MW Proyectada (Barra A)]]+Table110[[#This Row],[MW Proyectada (Barra B)]]</f>
        <v>#REF!</v>
      </c>
      <c r="L50" s="50" t="e">
        <f t="shared" si="0"/>
        <v>#REF!</v>
      </c>
      <c r="M50" s="50" t="e">
        <f>IF(Table110[[#This Row],[TOTAL MW]]&lt;165,Table110[[#This Row],[MW Proyectada (Barra A)]],Table110[[#This Row],[MW Proyectada (Barra A)]]*165/Table110[[#This Row],[TOTAL MW]])</f>
        <v>#REF!</v>
      </c>
      <c r="N50" s="50" t="e">
        <f>IF(Table110[[#This Row],[TOTAL MW]]&lt;165,Table110[[#This Row],[MW Proyectada (Barra B)]],Table110[[#This Row],[MW Proyectada (Barra B)]]*165/Table110[[#This Row],[TOTAL MW]])</f>
        <v>#REF!</v>
      </c>
      <c r="P50" s="54"/>
      <c r="Q50" s="54"/>
      <c r="R50" s="57"/>
      <c r="S50" s="57"/>
    </row>
    <row r="51" spans="2:19" x14ac:dyDescent="0.35">
      <c r="B51" s="55" t="e">
        <f t="shared" si="1"/>
        <v>#REF!</v>
      </c>
      <c r="C51" s="49" t="e">
        <f t="shared" si="2"/>
        <v>#REF!</v>
      </c>
      <c r="D51" s="56" t="e">
        <f>Table110[[#This Row],[Fecha]]</f>
        <v>#REF!</v>
      </c>
      <c r="E51" s="50" t="e">
        <f>VLOOKUP(Table110[[#This Row],[FECHA /HORA]],TBL_CalcDarwin[],7,0)</f>
        <v>#REF!</v>
      </c>
      <c r="F51" s="50" t="e">
        <f>VLOOKUP(Table110[[#This Row],[FECHA /HORA]],TBL_CalcDarwin[],42,0)</f>
        <v>#REF!</v>
      </c>
      <c r="G51" s="50" t="e">
        <f>VLOOKUP(Table110[[#This Row],[FECHA /HORA]],TBL_CalcDarwin[],43,0)</f>
        <v>#REF!</v>
      </c>
      <c r="H51" s="50" t="e">
        <f>VLOOKUP(Table110[[#This Row],[FECHA /HORA]],TBL_CalcDarwin[],40,0)</f>
        <v>#REF!</v>
      </c>
      <c r="I51" s="50" t="e">
        <f>VLOOKUP(Table110[[#This Row],[FECHA /HORA]],TBL_CalcDarwin[],41,0)</f>
        <v>#REF!</v>
      </c>
      <c r="J51" s="50" t="e">
        <f>Table110[[#This Row],[MW Proyectada (Barra A)]]+Table110[[#This Row],[MW Proyectada (Barra B)]]</f>
        <v>#REF!</v>
      </c>
      <c r="L51" s="50" t="e">
        <f t="shared" si="0"/>
        <v>#REF!</v>
      </c>
      <c r="M51" s="50" t="e">
        <f>IF(Table110[[#This Row],[TOTAL MW]]&lt;165,Table110[[#This Row],[MW Proyectada (Barra A)]],Table110[[#This Row],[MW Proyectada (Barra A)]]*165/Table110[[#This Row],[TOTAL MW]])</f>
        <v>#REF!</v>
      </c>
      <c r="N51" s="50" t="e">
        <f>IF(Table110[[#This Row],[TOTAL MW]]&lt;165,Table110[[#This Row],[MW Proyectada (Barra B)]],Table110[[#This Row],[MW Proyectada (Barra B)]]*165/Table110[[#This Row],[TOTAL MW]])</f>
        <v>#REF!</v>
      </c>
      <c r="P51" s="54"/>
      <c r="Q51" s="54"/>
      <c r="R51" s="57"/>
      <c r="S51" s="57"/>
    </row>
    <row r="52" spans="2:19" x14ac:dyDescent="0.35">
      <c r="B52" s="55" t="e">
        <f t="shared" si="1"/>
        <v>#REF!</v>
      </c>
      <c r="C52" s="49" t="e">
        <f t="shared" si="2"/>
        <v>#REF!</v>
      </c>
      <c r="D52" s="56" t="e">
        <f>Table110[[#This Row],[Fecha]]</f>
        <v>#REF!</v>
      </c>
      <c r="E52" s="50" t="e">
        <f>VLOOKUP(Table110[[#This Row],[FECHA /HORA]],TBL_CalcDarwin[],7,0)</f>
        <v>#REF!</v>
      </c>
      <c r="F52" s="50" t="e">
        <f>VLOOKUP(Table110[[#This Row],[FECHA /HORA]],TBL_CalcDarwin[],42,0)</f>
        <v>#REF!</v>
      </c>
      <c r="G52" s="50" t="e">
        <f>VLOOKUP(Table110[[#This Row],[FECHA /HORA]],TBL_CalcDarwin[],43,0)</f>
        <v>#REF!</v>
      </c>
      <c r="H52" s="50" t="e">
        <f>VLOOKUP(Table110[[#This Row],[FECHA /HORA]],TBL_CalcDarwin[],40,0)</f>
        <v>#REF!</v>
      </c>
      <c r="I52" s="50" t="e">
        <f>VLOOKUP(Table110[[#This Row],[FECHA /HORA]],TBL_CalcDarwin[],41,0)</f>
        <v>#REF!</v>
      </c>
      <c r="J52" s="50" t="e">
        <f>Table110[[#This Row],[MW Proyectada (Barra A)]]+Table110[[#This Row],[MW Proyectada (Barra B)]]</f>
        <v>#REF!</v>
      </c>
      <c r="L52" s="50" t="e">
        <f t="shared" si="0"/>
        <v>#REF!</v>
      </c>
      <c r="M52" s="50" t="e">
        <f>IF(Table110[[#This Row],[TOTAL MW]]&lt;165,Table110[[#This Row],[MW Proyectada (Barra A)]],Table110[[#This Row],[MW Proyectada (Barra A)]]*165/Table110[[#This Row],[TOTAL MW]])</f>
        <v>#REF!</v>
      </c>
      <c r="N52" s="50" t="e">
        <f>IF(Table110[[#This Row],[TOTAL MW]]&lt;165,Table110[[#This Row],[MW Proyectada (Barra B)]],Table110[[#This Row],[MW Proyectada (Barra B)]]*165/Table110[[#This Row],[TOTAL MW]])</f>
        <v>#REF!</v>
      </c>
      <c r="P52" s="54"/>
      <c r="Q52" s="54"/>
      <c r="R52" s="57"/>
      <c r="S52" s="57"/>
    </row>
    <row r="53" spans="2:19" x14ac:dyDescent="0.35">
      <c r="B53" s="55" t="e">
        <f t="shared" si="1"/>
        <v>#REF!</v>
      </c>
      <c r="C53" s="49" t="e">
        <f t="shared" si="2"/>
        <v>#REF!</v>
      </c>
      <c r="D53" s="56" t="e">
        <f>Table110[[#This Row],[Fecha]]</f>
        <v>#REF!</v>
      </c>
      <c r="E53" s="50" t="e">
        <f>VLOOKUP(Table110[[#This Row],[FECHA /HORA]],TBL_CalcDarwin[],7,0)</f>
        <v>#REF!</v>
      </c>
      <c r="F53" s="50" t="e">
        <f>VLOOKUP(Table110[[#This Row],[FECHA /HORA]],TBL_CalcDarwin[],42,0)</f>
        <v>#REF!</v>
      </c>
      <c r="G53" s="50" t="e">
        <f>VLOOKUP(Table110[[#This Row],[FECHA /HORA]],TBL_CalcDarwin[],43,0)</f>
        <v>#REF!</v>
      </c>
      <c r="H53" s="50" t="e">
        <f>VLOOKUP(Table110[[#This Row],[FECHA /HORA]],TBL_CalcDarwin[],40,0)</f>
        <v>#REF!</v>
      </c>
      <c r="I53" s="50" t="e">
        <f>VLOOKUP(Table110[[#This Row],[FECHA /HORA]],TBL_CalcDarwin[],41,0)</f>
        <v>#REF!</v>
      </c>
      <c r="J53" s="50" t="e">
        <f>Table110[[#This Row],[MW Proyectada (Barra A)]]+Table110[[#This Row],[MW Proyectada (Barra B)]]</f>
        <v>#REF!</v>
      </c>
      <c r="L53" s="50" t="e">
        <f t="shared" si="0"/>
        <v>#REF!</v>
      </c>
      <c r="M53" s="50" t="e">
        <f>IF(Table110[[#This Row],[TOTAL MW]]&lt;165,Table110[[#This Row],[MW Proyectada (Barra A)]],Table110[[#This Row],[MW Proyectada (Barra A)]]*165/Table110[[#This Row],[TOTAL MW]])</f>
        <v>#REF!</v>
      </c>
      <c r="N53" s="50" t="e">
        <f>IF(Table110[[#This Row],[TOTAL MW]]&lt;165,Table110[[#This Row],[MW Proyectada (Barra B)]],Table110[[#This Row],[MW Proyectada (Barra B)]]*165/Table110[[#This Row],[TOTAL MW]])</f>
        <v>#REF!</v>
      </c>
      <c r="P53" s="54"/>
      <c r="Q53" s="54"/>
      <c r="R53" s="57"/>
      <c r="S53" s="57"/>
    </row>
    <row r="54" spans="2:19" x14ac:dyDescent="0.35">
      <c r="B54" s="55" t="e">
        <f t="shared" si="1"/>
        <v>#REF!</v>
      </c>
      <c r="C54" s="49" t="e">
        <f t="shared" si="2"/>
        <v>#REF!</v>
      </c>
      <c r="D54" s="56" t="e">
        <f>Table110[[#This Row],[Fecha]]</f>
        <v>#REF!</v>
      </c>
      <c r="E54" s="50" t="e">
        <f>VLOOKUP(Table110[[#This Row],[FECHA /HORA]],TBL_CalcDarwin[],7,0)</f>
        <v>#REF!</v>
      </c>
      <c r="F54" s="50" t="e">
        <f>VLOOKUP(Table110[[#This Row],[FECHA /HORA]],TBL_CalcDarwin[],42,0)</f>
        <v>#REF!</v>
      </c>
      <c r="G54" s="50" t="e">
        <f>VLOOKUP(Table110[[#This Row],[FECHA /HORA]],TBL_CalcDarwin[],43,0)</f>
        <v>#REF!</v>
      </c>
      <c r="H54" s="50" t="e">
        <f>VLOOKUP(Table110[[#This Row],[FECHA /HORA]],TBL_CalcDarwin[],40,0)</f>
        <v>#REF!</v>
      </c>
      <c r="I54" s="50" t="e">
        <f>VLOOKUP(Table110[[#This Row],[FECHA /HORA]],TBL_CalcDarwin[],41,0)</f>
        <v>#REF!</v>
      </c>
      <c r="J54" s="50" t="e">
        <f>Table110[[#This Row],[MW Proyectada (Barra A)]]+Table110[[#This Row],[MW Proyectada (Barra B)]]</f>
        <v>#REF!</v>
      </c>
      <c r="L54" s="50" t="e">
        <f t="shared" si="0"/>
        <v>#REF!</v>
      </c>
      <c r="M54" s="50" t="e">
        <f>IF(Table110[[#This Row],[TOTAL MW]]&lt;165,Table110[[#This Row],[MW Proyectada (Barra A)]],Table110[[#This Row],[MW Proyectada (Barra A)]]*165/Table110[[#This Row],[TOTAL MW]])</f>
        <v>#REF!</v>
      </c>
      <c r="N54" s="50" t="e">
        <f>IF(Table110[[#This Row],[TOTAL MW]]&lt;165,Table110[[#This Row],[MW Proyectada (Barra B)]],Table110[[#This Row],[MW Proyectada (Barra B)]]*165/Table110[[#This Row],[TOTAL MW]])</f>
        <v>#REF!</v>
      </c>
      <c r="P54" s="54"/>
      <c r="Q54" s="54"/>
      <c r="R54" s="57"/>
      <c r="S54" s="57"/>
    </row>
    <row r="55" spans="2:19" x14ac:dyDescent="0.35">
      <c r="B55" s="55" t="e">
        <f t="shared" si="1"/>
        <v>#REF!</v>
      </c>
      <c r="C55" s="49" t="e">
        <f t="shared" si="2"/>
        <v>#REF!</v>
      </c>
      <c r="D55" s="56" t="e">
        <f>Table110[[#This Row],[Fecha]]</f>
        <v>#REF!</v>
      </c>
      <c r="E55" s="50" t="e">
        <f>VLOOKUP(Table110[[#This Row],[FECHA /HORA]],TBL_CalcDarwin[],7,0)</f>
        <v>#REF!</v>
      </c>
      <c r="F55" s="50" t="e">
        <f>VLOOKUP(Table110[[#This Row],[FECHA /HORA]],TBL_CalcDarwin[],42,0)</f>
        <v>#REF!</v>
      </c>
      <c r="G55" s="50" t="e">
        <f>VLOOKUP(Table110[[#This Row],[FECHA /HORA]],TBL_CalcDarwin[],43,0)</f>
        <v>#REF!</v>
      </c>
      <c r="H55" s="50" t="e">
        <f>VLOOKUP(Table110[[#This Row],[FECHA /HORA]],TBL_CalcDarwin[],40,0)</f>
        <v>#REF!</v>
      </c>
      <c r="I55" s="50" t="e">
        <f>VLOOKUP(Table110[[#This Row],[FECHA /HORA]],TBL_CalcDarwin[],41,0)</f>
        <v>#REF!</v>
      </c>
      <c r="J55" s="50" t="e">
        <f>Table110[[#This Row],[MW Proyectada (Barra A)]]+Table110[[#This Row],[MW Proyectada (Barra B)]]</f>
        <v>#REF!</v>
      </c>
      <c r="L55" s="50" t="e">
        <f t="shared" si="0"/>
        <v>#REF!</v>
      </c>
      <c r="M55" s="50" t="e">
        <f>IF(Table110[[#This Row],[TOTAL MW]]&lt;165,Table110[[#This Row],[MW Proyectada (Barra A)]],Table110[[#This Row],[MW Proyectada (Barra A)]]*165/Table110[[#This Row],[TOTAL MW]])</f>
        <v>#REF!</v>
      </c>
      <c r="N55" s="50" t="e">
        <f>IF(Table110[[#This Row],[TOTAL MW]]&lt;165,Table110[[#This Row],[MW Proyectada (Barra B)]],Table110[[#This Row],[MW Proyectada (Barra B)]]*165/Table110[[#This Row],[TOTAL MW]])</f>
        <v>#REF!</v>
      </c>
      <c r="P55" s="54"/>
      <c r="Q55" s="54"/>
      <c r="R55" s="57"/>
      <c r="S55" s="57"/>
    </row>
    <row r="56" spans="2:19" x14ac:dyDescent="0.35">
      <c r="B56" s="55" t="e">
        <f t="shared" si="1"/>
        <v>#REF!</v>
      </c>
      <c r="C56" s="49" t="e">
        <f t="shared" si="2"/>
        <v>#REF!</v>
      </c>
      <c r="D56" s="56" t="e">
        <f>Table110[[#This Row],[Fecha]]</f>
        <v>#REF!</v>
      </c>
      <c r="E56" s="50" t="e">
        <f>VLOOKUP(Table110[[#This Row],[FECHA /HORA]],TBL_CalcDarwin[],7,0)</f>
        <v>#REF!</v>
      </c>
      <c r="F56" s="50" t="e">
        <f>VLOOKUP(Table110[[#This Row],[FECHA /HORA]],TBL_CalcDarwin[],42,0)</f>
        <v>#REF!</v>
      </c>
      <c r="G56" s="50" t="e">
        <f>VLOOKUP(Table110[[#This Row],[FECHA /HORA]],TBL_CalcDarwin[],43,0)</f>
        <v>#REF!</v>
      </c>
      <c r="H56" s="50" t="e">
        <f>VLOOKUP(Table110[[#This Row],[FECHA /HORA]],TBL_CalcDarwin[],40,0)</f>
        <v>#REF!</v>
      </c>
      <c r="I56" s="50" t="e">
        <f>VLOOKUP(Table110[[#This Row],[FECHA /HORA]],TBL_CalcDarwin[],41,0)</f>
        <v>#REF!</v>
      </c>
      <c r="J56" s="50" t="e">
        <f>Table110[[#This Row],[MW Proyectada (Barra A)]]+Table110[[#This Row],[MW Proyectada (Barra B)]]</f>
        <v>#REF!</v>
      </c>
      <c r="L56" s="50" t="e">
        <f t="shared" si="0"/>
        <v>#REF!</v>
      </c>
      <c r="M56" s="50" t="e">
        <f>IF(Table110[[#This Row],[TOTAL MW]]&lt;165,Table110[[#This Row],[MW Proyectada (Barra A)]],Table110[[#This Row],[MW Proyectada (Barra A)]]*165/Table110[[#This Row],[TOTAL MW]])</f>
        <v>#REF!</v>
      </c>
      <c r="N56" s="50" t="e">
        <f>IF(Table110[[#This Row],[TOTAL MW]]&lt;165,Table110[[#This Row],[MW Proyectada (Barra B)]],Table110[[#This Row],[MW Proyectada (Barra B)]]*165/Table110[[#This Row],[TOTAL MW]])</f>
        <v>#REF!</v>
      </c>
      <c r="P56" s="54"/>
      <c r="Q56" s="54"/>
      <c r="R56" s="57"/>
      <c r="S56" s="57"/>
    </row>
    <row r="57" spans="2:19" x14ac:dyDescent="0.35">
      <c r="B57" s="55" t="e">
        <f t="shared" si="1"/>
        <v>#REF!</v>
      </c>
      <c r="C57" s="49" t="e">
        <f t="shared" si="2"/>
        <v>#REF!</v>
      </c>
      <c r="D57" s="56" t="e">
        <f>Table110[[#This Row],[Fecha]]</f>
        <v>#REF!</v>
      </c>
      <c r="E57" s="50" t="e">
        <f>VLOOKUP(Table110[[#This Row],[FECHA /HORA]],TBL_CalcDarwin[],7,0)</f>
        <v>#REF!</v>
      </c>
      <c r="F57" s="50" t="e">
        <f>VLOOKUP(Table110[[#This Row],[FECHA /HORA]],TBL_CalcDarwin[],42,0)</f>
        <v>#REF!</v>
      </c>
      <c r="G57" s="50" t="e">
        <f>VLOOKUP(Table110[[#This Row],[FECHA /HORA]],TBL_CalcDarwin[],43,0)</f>
        <v>#REF!</v>
      </c>
      <c r="H57" s="50" t="e">
        <f>VLOOKUP(Table110[[#This Row],[FECHA /HORA]],TBL_CalcDarwin[],40,0)</f>
        <v>#REF!</v>
      </c>
      <c r="I57" s="50" t="e">
        <f>VLOOKUP(Table110[[#This Row],[FECHA /HORA]],TBL_CalcDarwin[],41,0)</f>
        <v>#REF!</v>
      </c>
      <c r="J57" s="50" t="e">
        <f>Table110[[#This Row],[MW Proyectada (Barra A)]]+Table110[[#This Row],[MW Proyectada (Barra B)]]</f>
        <v>#REF!</v>
      </c>
      <c r="L57" s="50" t="e">
        <f t="shared" si="0"/>
        <v>#REF!</v>
      </c>
      <c r="M57" s="50" t="e">
        <f>IF(Table110[[#This Row],[TOTAL MW]]&lt;165,Table110[[#This Row],[MW Proyectada (Barra A)]],Table110[[#This Row],[MW Proyectada (Barra A)]]*165/Table110[[#This Row],[TOTAL MW]])</f>
        <v>#REF!</v>
      </c>
      <c r="N57" s="50" t="e">
        <f>IF(Table110[[#This Row],[TOTAL MW]]&lt;165,Table110[[#This Row],[MW Proyectada (Barra B)]],Table110[[#This Row],[MW Proyectada (Barra B)]]*165/Table110[[#This Row],[TOTAL MW]])</f>
        <v>#REF!</v>
      </c>
      <c r="P57" s="54"/>
      <c r="Q57" s="54"/>
      <c r="R57" s="57"/>
      <c r="S57" s="57"/>
    </row>
    <row r="58" spans="2:19" x14ac:dyDescent="0.35">
      <c r="B58" s="55" t="e">
        <f t="shared" si="1"/>
        <v>#REF!</v>
      </c>
      <c r="C58" s="49" t="e">
        <f t="shared" si="2"/>
        <v>#REF!</v>
      </c>
      <c r="D58" s="56" t="e">
        <f>Table110[[#This Row],[Fecha]]</f>
        <v>#REF!</v>
      </c>
      <c r="E58" s="50" t="e">
        <f>VLOOKUP(Table110[[#This Row],[FECHA /HORA]],TBL_CalcDarwin[],7,0)</f>
        <v>#REF!</v>
      </c>
      <c r="F58" s="50" t="e">
        <f>VLOOKUP(Table110[[#This Row],[FECHA /HORA]],TBL_CalcDarwin[],42,0)</f>
        <v>#REF!</v>
      </c>
      <c r="G58" s="50" t="e">
        <f>VLOOKUP(Table110[[#This Row],[FECHA /HORA]],TBL_CalcDarwin[],43,0)</f>
        <v>#REF!</v>
      </c>
      <c r="H58" s="50" t="e">
        <f>VLOOKUP(Table110[[#This Row],[FECHA /HORA]],TBL_CalcDarwin[],40,0)</f>
        <v>#REF!</v>
      </c>
      <c r="I58" s="50" t="e">
        <f>VLOOKUP(Table110[[#This Row],[FECHA /HORA]],TBL_CalcDarwin[],41,0)</f>
        <v>#REF!</v>
      </c>
      <c r="J58" s="50" t="e">
        <f>Table110[[#This Row],[MW Proyectada (Barra A)]]+Table110[[#This Row],[MW Proyectada (Barra B)]]</f>
        <v>#REF!</v>
      </c>
      <c r="L58" s="50" t="e">
        <f t="shared" si="0"/>
        <v>#REF!</v>
      </c>
      <c r="M58" s="50" t="e">
        <f>IF(Table110[[#This Row],[TOTAL MW]]&lt;165,Table110[[#This Row],[MW Proyectada (Barra A)]],Table110[[#This Row],[MW Proyectada (Barra A)]]*165/Table110[[#This Row],[TOTAL MW]])</f>
        <v>#REF!</v>
      </c>
      <c r="N58" s="50" t="e">
        <f>IF(Table110[[#This Row],[TOTAL MW]]&lt;165,Table110[[#This Row],[MW Proyectada (Barra B)]],Table110[[#This Row],[MW Proyectada (Barra B)]]*165/Table110[[#This Row],[TOTAL MW]])</f>
        <v>#REF!</v>
      </c>
      <c r="P58" s="54"/>
      <c r="Q58" s="54"/>
      <c r="R58" s="57"/>
      <c r="S58" s="57"/>
    </row>
    <row r="59" spans="2:19" x14ac:dyDescent="0.35">
      <c r="B59" s="55" t="e">
        <f t="shared" si="1"/>
        <v>#REF!</v>
      </c>
      <c r="C59" s="49" t="e">
        <f t="shared" si="2"/>
        <v>#REF!</v>
      </c>
      <c r="D59" s="56" t="e">
        <f>Table110[[#This Row],[Fecha]]</f>
        <v>#REF!</v>
      </c>
      <c r="E59" s="50" t="e">
        <f>VLOOKUP(Table110[[#This Row],[FECHA /HORA]],TBL_CalcDarwin[],7,0)</f>
        <v>#REF!</v>
      </c>
      <c r="F59" s="50" t="e">
        <f>VLOOKUP(Table110[[#This Row],[FECHA /HORA]],TBL_CalcDarwin[],42,0)</f>
        <v>#REF!</v>
      </c>
      <c r="G59" s="50" t="e">
        <f>VLOOKUP(Table110[[#This Row],[FECHA /HORA]],TBL_CalcDarwin[],43,0)</f>
        <v>#REF!</v>
      </c>
      <c r="H59" s="50" t="e">
        <f>VLOOKUP(Table110[[#This Row],[FECHA /HORA]],TBL_CalcDarwin[],40,0)</f>
        <v>#REF!</v>
      </c>
      <c r="I59" s="50" t="e">
        <f>VLOOKUP(Table110[[#This Row],[FECHA /HORA]],TBL_CalcDarwin[],41,0)</f>
        <v>#REF!</v>
      </c>
      <c r="J59" s="50" t="e">
        <f>Table110[[#This Row],[MW Proyectada (Barra A)]]+Table110[[#This Row],[MW Proyectada (Barra B)]]</f>
        <v>#REF!</v>
      </c>
      <c r="L59" s="50" t="e">
        <f t="shared" si="0"/>
        <v>#REF!</v>
      </c>
      <c r="M59" s="50" t="e">
        <f>IF(Table110[[#This Row],[TOTAL MW]]&lt;165,Table110[[#This Row],[MW Proyectada (Barra A)]],Table110[[#This Row],[MW Proyectada (Barra A)]]*165/Table110[[#This Row],[TOTAL MW]])</f>
        <v>#REF!</v>
      </c>
      <c r="N59" s="50" t="e">
        <f>IF(Table110[[#This Row],[TOTAL MW]]&lt;165,Table110[[#This Row],[MW Proyectada (Barra B)]],Table110[[#This Row],[MW Proyectada (Barra B)]]*165/Table110[[#This Row],[TOTAL MW]])</f>
        <v>#REF!</v>
      </c>
      <c r="P59" s="54"/>
      <c r="Q59" s="54"/>
      <c r="R59" s="57"/>
      <c r="S59" s="57"/>
    </row>
    <row r="60" spans="2:19" x14ac:dyDescent="0.35">
      <c r="B60" s="55" t="e">
        <f t="shared" si="1"/>
        <v>#REF!</v>
      </c>
      <c r="C60" s="49" t="e">
        <f t="shared" si="2"/>
        <v>#REF!</v>
      </c>
      <c r="D60" s="56" t="e">
        <f>Table110[[#This Row],[Fecha]]</f>
        <v>#REF!</v>
      </c>
      <c r="E60" s="50" t="e">
        <f>VLOOKUP(Table110[[#This Row],[FECHA /HORA]],TBL_CalcDarwin[],7,0)</f>
        <v>#REF!</v>
      </c>
      <c r="F60" s="50" t="e">
        <f>VLOOKUP(Table110[[#This Row],[FECHA /HORA]],TBL_CalcDarwin[],42,0)</f>
        <v>#REF!</v>
      </c>
      <c r="G60" s="50" t="e">
        <f>VLOOKUP(Table110[[#This Row],[FECHA /HORA]],TBL_CalcDarwin[],43,0)</f>
        <v>#REF!</v>
      </c>
      <c r="H60" s="50" t="e">
        <f>VLOOKUP(Table110[[#This Row],[FECHA /HORA]],TBL_CalcDarwin[],40,0)</f>
        <v>#REF!</v>
      </c>
      <c r="I60" s="50" t="e">
        <f>VLOOKUP(Table110[[#This Row],[FECHA /HORA]],TBL_CalcDarwin[],41,0)</f>
        <v>#REF!</v>
      </c>
      <c r="J60" s="50" t="e">
        <f>Table110[[#This Row],[MW Proyectada (Barra A)]]+Table110[[#This Row],[MW Proyectada (Barra B)]]</f>
        <v>#REF!</v>
      </c>
      <c r="L60" s="50" t="e">
        <f t="shared" si="0"/>
        <v>#REF!</v>
      </c>
      <c r="M60" s="50" t="e">
        <f>IF(Table110[[#This Row],[TOTAL MW]]&lt;165,Table110[[#This Row],[MW Proyectada (Barra A)]],Table110[[#This Row],[MW Proyectada (Barra A)]]*165/Table110[[#This Row],[TOTAL MW]])</f>
        <v>#REF!</v>
      </c>
      <c r="N60" s="50" t="e">
        <f>IF(Table110[[#This Row],[TOTAL MW]]&lt;165,Table110[[#This Row],[MW Proyectada (Barra B)]],Table110[[#This Row],[MW Proyectada (Barra B)]]*165/Table110[[#This Row],[TOTAL MW]])</f>
        <v>#REF!</v>
      </c>
      <c r="P60" s="54"/>
      <c r="Q60" s="54"/>
      <c r="R60" s="57"/>
      <c r="S60" s="57"/>
    </row>
    <row r="61" spans="2:19" x14ac:dyDescent="0.35">
      <c r="B61" s="55" t="e">
        <f t="shared" si="1"/>
        <v>#REF!</v>
      </c>
      <c r="C61" s="49" t="e">
        <f t="shared" si="2"/>
        <v>#REF!</v>
      </c>
      <c r="D61" s="56" t="e">
        <f>Table110[[#This Row],[Fecha]]</f>
        <v>#REF!</v>
      </c>
      <c r="E61" s="50" t="e">
        <f>VLOOKUP(Table110[[#This Row],[FECHA /HORA]],TBL_CalcDarwin[],7,0)</f>
        <v>#REF!</v>
      </c>
      <c r="F61" s="50" t="e">
        <f>VLOOKUP(Table110[[#This Row],[FECHA /HORA]],TBL_CalcDarwin[],42,0)</f>
        <v>#REF!</v>
      </c>
      <c r="G61" s="50" t="e">
        <f>VLOOKUP(Table110[[#This Row],[FECHA /HORA]],TBL_CalcDarwin[],43,0)</f>
        <v>#REF!</v>
      </c>
      <c r="H61" s="50" t="e">
        <f>VLOOKUP(Table110[[#This Row],[FECHA /HORA]],TBL_CalcDarwin[],40,0)</f>
        <v>#REF!</v>
      </c>
      <c r="I61" s="50" t="e">
        <f>VLOOKUP(Table110[[#This Row],[FECHA /HORA]],TBL_CalcDarwin[],41,0)</f>
        <v>#REF!</v>
      </c>
      <c r="J61" s="50" t="e">
        <f>Table110[[#This Row],[MW Proyectada (Barra A)]]+Table110[[#This Row],[MW Proyectada (Barra B)]]</f>
        <v>#REF!</v>
      </c>
      <c r="L61" s="50" t="e">
        <f t="shared" si="0"/>
        <v>#REF!</v>
      </c>
      <c r="M61" s="50" t="e">
        <f>IF(Table110[[#This Row],[TOTAL MW]]&lt;165,Table110[[#This Row],[MW Proyectada (Barra A)]],Table110[[#This Row],[MW Proyectada (Barra A)]]*165/Table110[[#This Row],[TOTAL MW]])</f>
        <v>#REF!</v>
      </c>
      <c r="N61" s="50" t="e">
        <f>IF(Table110[[#This Row],[TOTAL MW]]&lt;165,Table110[[#This Row],[MW Proyectada (Barra B)]],Table110[[#This Row],[MW Proyectada (Barra B)]]*165/Table110[[#This Row],[TOTAL MW]])</f>
        <v>#REF!</v>
      </c>
      <c r="P61" s="54"/>
      <c r="Q61" s="54"/>
      <c r="R61" s="57"/>
      <c r="S61" s="57"/>
    </row>
    <row r="62" spans="2:19" x14ac:dyDescent="0.35">
      <c r="B62" s="55" t="e">
        <f t="shared" si="1"/>
        <v>#REF!</v>
      </c>
      <c r="C62" s="49" t="e">
        <f t="shared" si="2"/>
        <v>#REF!</v>
      </c>
      <c r="D62" s="56" t="e">
        <f>Table110[[#This Row],[Fecha]]</f>
        <v>#REF!</v>
      </c>
      <c r="E62" s="50" t="e">
        <f>VLOOKUP(Table110[[#This Row],[FECHA /HORA]],TBL_CalcDarwin[],7,0)</f>
        <v>#REF!</v>
      </c>
      <c r="F62" s="50" t="e">
        <f>VLOOKUP(Table110[[#This Row],[FECHA /HORA]],TBL_CalcDarwin[],42,0)</f>
        <v>#REF!</v>
      </c>
      <c r="G62" s="50" t="e">
        <f>VLOOKUP(Table110[[#This Row],[FECHA /HORA]],TBL_CalcDarwin[],43,0)</f>
        <v>#REF!</v>
      </c>
      <c r="H62" s="50" t="e">
        <f>VLOOKUP(Table110[[#This Row],[FECHA /HORA]],TBL_CalcDarwin[],40,0)</f>
        <v>#REF!</v>
      </c>
      <c r="I62" s="50" t="e">
        <f>VLOOKUP(Table110[[#This Row],[FECHA /HORA]],TBL_CalcDarwin[],41,0)</f>
        <v>#REF!</v>
      </c>
      <c r="J62" s="50" t="e">
        <f>Table110[[#This Row],[MW Proyectada (Barra A)]]+Table110[[#This Row],[MW Proyectada (Barra B)]]</f>
        <v>#REF!</v>
      </c>
      <c r="L62" s="50" t="e">
        <f t="shared" si="0"/>
        <v>#REF!</v>
      </c>
      <c r="M62" s="50" t="e">
        <f>IF(Table110[[#This Row],[TOTAL MW]]&lt;165,Table110[[#This Row],[MW Proyectada (Barra A)]],Table110[[#This Row],[MW Proyectada (Barra A)]]*165/Table110[[#This Row],[TOTAL MW]])</f>
        <v>#REF!</v>
      </c>
      <c r="N62" s="50" t="e">
        <f>IF(Table110[[#This Row],[TOTAL MW]]&lt;165,Table110[[#This Row],[MW Proyectada (Barra B)]],Table110[[#This Row],[MW Proyectada (Barra B)]]*165/Table110[[#This Row],[TOTAL MW]])</f>
        <v>#REF!</v>
      </c>
      <c r="P62" s="54"/>
      <c r="Q62" s="54"/>
      <c r="R62" s="57"/>
      <c r="S62" s="57"/>
    </row>
    <row r="63" spans="2:19" x14ac:dyDescent="0.35">
      <c r="B63" s="55" t="e">
        <f t="shared" si="1"/>
        <v>#REF!</v>
      </c>
      <c r="C63" s="49" t="e">
        <f t="shared" si="2"/>
        <v>#REF!</v>
      </c>
      <c r="D63" s="56" t="e">
        <f>Table110[[#This Row],[Fecha]]</f>
        <v>#REF!</v>
      </c>
      <c r="E63" s="50" t="e">
        <f>VLOOKUP(Table110[[#This Row],[FECHA /HORA]],TBL_CalcDarwin[],7,0)</f>
        <v>#REF!</v>
      </c>
      <c r="F63" s="50" t="e">
        <f>VLOOKUP(Table110[[#This Row],[FECHA /HORA]],TBL_CalcDarwin[],42,0)</f>
        <v>#REF!</v>
      </c>
      <c r="G63" s="50" t="e">
        <f>VLOOKUP(Table110[[#This Row],[FECHA /HORA]],TBL_CalcDarwin[],43,0)</f>
        <v>#REF!</v>
      </c>
      <c r="H63" s="50" t="e">
        <f>VLOOKUP(Table110[[#This Row],[FECHA /HORA]],TBL_CalcDarwin[],40,0)</f>
        <v>#REF!</v>
      </c>
      <c r="I63" s="50" t="e">
        <f>VLOOKUP(Table110[[#This Row],[FECHA /HORA]],TBL_CalcDarwin[],41,0)</f>
        <v>#REF!</v>
      </c>
      <c r="J63" s="50" t="e">
        <f>Table110[[#This Row],[MW Proyectada (Barra A)]]+Table110[[#This Row],[MW Proyectada (Barra B)]]</f>
        <v>#REF!</v>
      </c>
      <c r="L63" s="50" t="e">
        <f t="shared" si="0"/>
        <v>#REF!</v>
      </c>
      <c r="M63" s="50" t="e">
        <f>IF(Table110[[#This Row],[TOTAL MW]]&lt;165,Table110[[#This Row],[MW Proyectada (Barra A)]],Table110[[#This Row],[MW Proyectada (Barra A)]]*165/Table110[[#This Row],[TOTAL MW]])</f>
        <v>#REF!</v>
      </c>
      <c r="N63" s="50" t="e">
        <f>IF(Table110[[#This Row],[TOTAL MW]]&lt;165,Table110[[#This Row],[MW Proyectada (Barra B)]],Table110[[#This Row],[MW Proyectada (Barra B)]]*165/Table110[[#This Row],[TOTAL MW]])</f>
        <v>#REF!</v>
      </c>
      <c r="P63" s="54"/>
      <c r="Q63" s="54"/>
      <c r="R63" s="57"/>
      <c r="S63" s="57"/>
    </row>
    <row r="64" spans="2:19" x14ac:dyDescent="0.35">
      <c r="B64" s="55" t="e">
        <f t="shared" si="1"/>
        <v>#REF!</v>
      </c>
      <c r="C64" s="49" t="e">
        <f t="shared" si="2"/>
        <v>#REF!</v>
      </c>
      <c r="D64" s="56" t="e">
        <f>Table110[[#This Row],[Fecha]]</f>
        <v>#REF!</v>
      </c>
      <c r="E64" s="50" t="e">
        <f>VLOOKUP(Table110[[#This Row],[FECHA /HORA]],TBL_CalcDarwin[],7,0)</f>
        <v>#REF!</v>
      </c>
      <c r="F64" s="50" t="e">
        <f>VLOOKUP(Table110[[#This Row],[FECHA /HORA]],TBL_CalcDarwin[],42,0)</f>
        <v>#REF!</v>
      </c>
      <c r="G64" s="50" t="e">
        <f>VLOOKUP(Table110[[#This Row],[FECHA /HORA]],TBL_CalcDarwin[],43,0)</f>
        <v>#REF!</v>
      </c>
      <c r="H64" s="50" t="e">
        <f>VLOOKUP(Table110[[#This Row],[FECHA /HORA]],TBL_CalcDarwin[],40,0)</f>
        <v>#REF!</v>
      </c>
      <c r="I64" s="50" t="e">
        <f>VLOOKUP(Table110[[#This Row],[FECHA /HORA]],TBL_CalcDarwin[],41,0)</f>
        <v>#REF!</v>
      </c>
      <c r="J64" s="50" t="e">
        <f>Table110[[#This Row],[MW Proyectada (Barra A)]]+Table110[[#This Row],[MW Proyectada (Barra B)]]</f>
        <v>#REF!</v>
      </c>
      <c r="L64" s="50" t="e">
        <f t="shared" si="0"/>
        <v>#REF!</v>
      </c>
      <c r="M64" s="50" t="e">
        <f>IF(Table110[[#This Row],[TOTAL MW]]&lt;165,Table110[[#This Row],[MW Proyectada (Barra A)]],Table110[[#This Row],[MW Proyectada (Barra A)]]*165/Table110[[#This Row],[TOTAL MW]])</f>
        <v>#REF!</v>
      </c>
      <c r="N64" s="50" t="e">
        <f>IF(Table110[[#This Row],[TOTAL MW]]&lt;165,Table110[[#This Row],[MW Proyectada (Barra B)]],Table110[[#This Row],[MW Proyectada (Barra B)]]*165/Table110[[#This Row],[TOTAL MW]])</f>
        <v>#REF!</v>
      </c>
      <c r="P64" s="54"/>
      <c r="Q64" s="54"/>
      <c r="R64" s="57"/>
      <c r="S64" s="57"/>
    </row>
    <row r="65" spans="2:19" x14ac:dyDescent="0.35">
      <c r="B65" s="55" t="e">
        <f t="shared" si="1"/>
        <v>#REF!</v>
      </c>
      <c r="C65" s="49" t="e">
        <f t="shared" si="2"/>
        <v>#REF!</v>
      </c>
      <c r="D65" s="56" t="e">
        <f>Table110[[#This Row],[Fecha]]</f>
        <v>#REF!</v>
      </c>
      <c r="E65" s="50" t="e">
        <f>VLOOKUP(Table110[[#This Row],[FECHA /HORA]],TBL_CalcDarwin[],7,0)</f>
        <v>#REF!</v>
      </c>
      <c r="F65" s="50" t="e">
        <f>VLOOKUP(Table110[[#This Row],[FECHA /HORA]],TBL_CalcDarwin[],42,0)</f>
        <v>#REF!</v>
      </c>
      <c r="G65" s="50" t="e">
        <f>VLOOKUP(Table110[[#This Row],[FECHA /HORA]],TBL_CalcDarwin[],43,0)</f>
        <v>#REF!</v>
      </c>
      <c r="H65" s="50" t="e">
        <f>VLOOKUP(Table110[[#This Row],[FECHA /HORA]],TBL_CalcDarwin[],40,0)</f>
        <v>#REF!</v>
      </c>
      <c r="I65" s="50" t="e">
        <f>VLOOKUP(Table110[[#This Row],[FECHA /HORA]],TBL_CalcDarwin[],41,0)</f>
        <v>#REF!</v>
      </c>
      <c r="J65" s="50" t="e">
        <f>Table110[[#This Row],[MW Proyectada (Barra A)]]+Table110[[#This Row],[MW Proyectada (Barra B)]]</f>
        <v>#REF!</v>
      </c>
      <c r="L65" s="50" t="e">
        <f t="shared" si="0"/>
        <v>#REF!</v>
      </c>
      <c r="M65" s="50" t="e">
        <f>IF(Table110[[#This Row],[TOTAL MW]]&lt;165,Table110[[#This Row],[MW Proyectada (Barra A)]],Table110[[#This Row],[MW Proyectada (Barra A)]]*165/Table110[[#This Row],[TOTAL MW]])</f>
        <v>#REF!</v>
      </c>
      <c r="N65" s="50" t="e">
        <f>IF(Table110[[#This Row],[TOTAL MW]]&lt;165,Table110[[#This Row],[MW Proyectada (Barra B)]],Table110[[#This Row],[MW Proyectada (Barra B)]]*165/Table110[[#This Row],[TOTAL MW]])</f>
        <v>#REF!</v>
      </c>
      <c r="P65" s="54"/>
      <c r="Q65" s="54"/>
      <c r="R65" s="57"/>
      <c r="S65" s="57"/>
    </row>
    <row r="66" spans="2:19" x14ac:dyDescent="0.35">
      <c r="B66" s="55" t="e">
        <f t="shared" si="1"/>
        <v>#REF!</v>
      </c>
      <c r="C66" s="49" t="e">
        <f t="shared" si="2"/>
        <v>#REF!</v>
      </c>
      <c r="D66" s="56" t="e">
        <f>Table110[[#This Row],[Fecha]]</f>
        <v>#REF!</v>
      </c>
      <c r="E66" s="50" t="e">
        <f>VLOOKUP(Table110[[#This Row],[FECHA /HORA]],TBL_CalcDarwin[],7,0)</f>
        <v>#REF!</v>
      </c>
      <c r="F66" s="50" t="e">
        <f>VLOOKUP(Table110[[#This Row],[FECHA /HORA]],TBL_CalcDarwin[],42,0)</f>
        <v>#REF!</v>
      </c>
      <c r="G66" s="50" t="e">
        <f>VLOOKUP(Table110[[#This Row],[FECHA /HORA]],TBL_CalcDarwin[],43,0)</f>
        <v>#REF!</v>
      </c>
      <c r="H66" s="50" t="e">
        <f>VLOOKUP(Table110[[#This Row],[FECHA /HORA]],TBL_CalcDarwin[],40,0)</f>
        <v>#REF!</v>
      </c>
      <c r="I66" s="50" t="e">
        <f>VLOOKUP(Table110[[#This Row],[FECHA /HORA]],TBL_CalcDarwin[],41,0)</f>
        <v>#REF!</v>
      </c>
      <c r="J66" s="50" t="e">
        <f>Table110[[#This Row],[MW Proyectada (Barra A)]]+Table110[[#This Row],[MW Proyectada (Barra B)]]</f>
        <v>#REF!</v>
      </c>
      <c r="L66" s="50" t="e">
        <f t="shared" si="0"/>
        <v>#REF!</v>
      </c>
      <c r="M66" s="50" t="e">
        <f>IF(Table110[[#This Row],[TOTAL MW]]&lt;165,Table110[[#This Row],[MW Proyectada (Barra A)]],Table110[[#This Row],[MW Proyectada (Barra A)]]*165/Table110[[#This Row],[TOTAL MW]])</f>
        <v>#REF!</v>
      </c>
      <c r="N66" s="50" t="e">
        <f>IF(Table110[[#This Row],[TOTAL MW]]&lt;165,Table110[[#This Row],[MW Proyectada (Barra B)]],Table110[[#This Row],[MW Proyectada (Barra B)]]*165/Table110[[#This Row],[TOTAL MW]])</f>
        <v>#REF!</v>
      </c>
      <c r="P66" s="54"/>
      <c r="Q66" s="54"/>
      <c r="R66" s="57"/>
      <c r="S66" s="57"/>
    </row>
    <row r="67" spans="2:19" x14ac:dyDescent="0.35">
      <c r="B67" s="55" t="e">
        <f t="shared" si="1"/>
        <v>#REF!</v>
      </c>
      <c r="C67" s="49" t="e">
        <f t="shared" si="2"/>
        <v>#REF!</v>
      </c>
      <c r="D67" s="56" t="e">
        <f>Table110[[#This Row],[Fecha]]</f>
        <v>#REF!</v>
      </c>
      <c r="E67" s="50" t="e">
        <f>VLOOKUP(Table110[[#This Row],[FECHA /HORA]],TBL_CalcDarwin[],7,0)</f>
        <v>#REF!</v>
      </c>
      <c r="F67" s="50" t="e">
        <f>VLOOKUP(Table110[[#This Row],[FECHA /HORA]],TBL_CalcDarwin[],42,0)</f>
        <v>#REF!</v>
      </c>
      <c r="G67" s="50" t="e">
        <f>VLOOKUP(Table110[[#This Row],[FECHA /HORA]],TBL_CalcDarwin[],43,0)</f>
        <v>#REF!</v>
      </c>
      <c r="H67" s="50" t="e">
        <f>VLOOKUP(Table110[[#This Row],[FECHA /HORA]],TBL_CalcDarwin[],40,0)</f>
        <v>#REF!</v>
      </c>
      <c r="I67" s="50" t="e">
        <f>VLOOKUP(Table110[[#This Row],[FECHA /HORA]],TBL_CalcDarwin[],41,0)</f>
        <v>#REF!</v>
      </c>
      <c r="J67" s="50" t="e">
        <f>Table110[[#This Row],[MW Proyectada (Barra A)]]+Table110[[#This Row],[MW Proyectada (Barra B)]]</f>
        <v>#REF!</v>
      </c>
      <c r="L67" s="50" t="e">
        <f t="shared" si="0"/>
        <v>#REF!</v>
      </c>
      <c r="M67" s="50" t="e">
        <f>IF(Table110[[#This Row],[TOTAL MW]]&lt;165,Table110[[#This Row],[MW Proyectada (Barra A)]],Table110[[#This Row],[MW Proyectada (Barra A)]]*165/Table110[[#This Row],[TOTAL MW]])</f>
        <v>#REF!</v>
      </c>
      <c r="N67" s="50" t="e">
        <f>IF(Table110[[#This Row],[TOTAL MW]]&lt;165,Table110[[#This Row],[MW Proyectada (Barra B)]],Table110[[#This Row],[MW Proyectada (Barra B)]]*165/Table110[[#This Row],[TOTAL MW]])</f>
        <v>#REF!</v>
      </c>
      <c r="P67" s="54"/>
      <c r="Q67" s="54"/>
      <c r="R67" s="57"/>
      <c r="S67" s="57"/>
    </row>
    <row r="68" spans="2:19" x14ac:dyDescent="0.35">
      <c r="B68" s="55" t="e">
        <f t="shared" si="1"/>
        <v>#REF!</v>
      </c>
      <c r="C68" s="49" t="e">
        <f t="shared" si="2"/>
        <v>#REF!</v>
      </c>
      <c r="D68" s="56" t="e">
        <f>Table110[[#This Row],[Fecha]]</f>
        <v>#REF!</v>
      </c>
      <c r="E68" s="50" t="e">
        <f>VLOOKUP(Table110[[#This Row],[FECHA /HORA]],TBL_CalcDarwin[],7,0)</f>
        <v>#REF!</v>
      </c>
      <c r="F68" s="50" t="e">
        <f>VLOOKUP(Table110[[#This Row],[FECHA /HORA]],TBL_CalcDarwin[],42,0)</f>
        <v>#REF!</v>
      </c>
      <c r="G68" s="50" t="e">
        <f>VLOOKUP(Table110[[#This Row],[FECHA /HORA]],TBL_CalcDarwin[],43,0)</f>
        <v>#REF!</v>
      </c>
      <c r="H68" s="50" t="e">
        <f>VLOOKUP(Table110[[#This Row],[FECHA /HORA]],TBL_CalcDarwin[],40,0)</f>
        <v>#REF!</v>
      </c>
      <c r="I68" s="50" t="e">
        <f>VLOOKUP(Table110[[#This Row],[FECHA /HORA]],TBL_CalcDarwin[],41,0)</f>
        <v>#REF!</v>
      </c>
      <c r="J68" s="50" t="e">
        <f>Table110[[#This Row],[MW Proyectada (Barra A)]]+Table110[[#This Row],[MW Proyectada (Barra B)]]</f>
        <v>#REF!</v>
      </c>
      <c r="L68" s="50" t="e">
        <f t="shared" ref="L68:L131" si="3">M68+N68</f>
        <v>#REF!</v>
      </c>
      <c r="M68" s="50" t="e">
        <f>IF(Table110[[#This Row],[TOTAL MW]]&lt;165,Table110[[#This Row],[MW Proyectada (Barra A)]],Table110[[#This Row],[MW Proyectada (Barra A)]]*165/Table110[[#This Row],[TOTAL MW]])</f>
        <v>#REF!</v>
      </c>
      <c r="N68" s="50" t="e">
        <f>IF(Table110[[#This Row],[TOTAL MW]]&lt;165,Table110[[#This Row],[MW Proyectada (Barra B)]],Table110[[#This Row],[MW Proyectada (Barra B)]]*165/Table110[[#This Row],[TOTAL MW]])</f>
        <v>#REF!</v>
      </c>
      <c r="P68" s="54"/>
      <c r="Q68" s="54"/>
      <c r="R68" s="57"/>
      <c r="S68" s="57"/>
    </row>
    <row r="69" spans="2:19" x14ac:dyDescent="0.35">
      <c r="B69" s="55" t="e">
        <f t="shared" ref="B69:B132" si="4">B68+TIME(1,0,0)</f>
        <v>#REF!</v>
      </c>
      <c r="C69" s="49" t="e">
        <f t="shared" ref="C69:C132" si="5">C68+TIME(1,0,0)</f>
        <v>#REF!</v>
      </c>
      <c r="D69" s="56" t="e">
        <f>Table110[[#This Row],[Fecha]]</f>
        <v>#REF!</v>
      </c>
      <c r="E69" s="50" t="e">
        <f>VLOOKUP(Table110[[#This Row],[FECHA /HORA]],TBL_CalcDarwin[],7,0)</f>
        <v>#REF!</v>
      </c>
      <c r="F69" s="50" t="e">
        <f>VLOOKUP(Table110[[#This Row],[FECHA /HORA]],TBL_CalcDarwin[],42,0)</f>
        <v>#REF!</v>
      </c>
      <c r="G69" s="50" t="e">
        <f>VLOOKUP(Table110[[#This Row],[FECHA /HORA]],TBL_CalcDarwin[],43,0)</f>
        <v>#REF!</v>
      </c>
      <c r="H69" s="50" t="e">
        <f>VLOOKUP(Table110[[#This Row],[FECHA /HORA]],TBL_CalcDarwin[],40,0)</f>
        <v>#REF!</v>
      </c>
      <c r="I69" s="50" t="e">
        <f>VLOOKUP(Table110[[#This Row],[FECHA /HORA]],TBL_CalcDarwin[],41,0)</f>
        <v>#REF!</v>
      </c>
      <c r="J69" s="50" t="e">
        <f>Table110[[#This Row],[MW Proyectada (Barra A)]]+Table110[[#This Row],[MW Proyectada (Barra B)]]</f>
        <v>#REF!</v>
      </c>
      <c r="L69" s="50" t="e">
        <f t="shared" si="3"/>
        <v>#REF!</v>
      </c>
      <c r="M69" s="50" t="e">
        <f>IF(Table110[[#This Row],[TOTAL MW]]&lt;165,Table110[[#This Row],[MW Proyectada (Barra A)]],Table110[[#This Row],[MW Proyectada (Barra A)]]*165/Table110[[#This Row],[TOTAL MW]])</f>
        <v>#REF!</v>
      </c>
      <c r="N69" s="50" t="e">
        <f>IF(Table110[[#This Row],[TOTAL MW]]&lt;165,Table110[[#This Row],[MW Proyectada (Barra B)]],Table110[[#This Row],[MW Proyectada (Barra B)]]*165/Table110[[#This Row],[TOTAL MW]])</f>
        <v>#REF!</v>
      </c>
      <c r="P69" s="54"/>
      <c r="Q69" s="54"/>
      <c r="R69" s="57"/>
      <c r="S69" s="57"/>
    </row>
    <row r="70" spans="2:19" x14ac:dyDescent="0.35">
      <c r="B70" s="55" t="e">
        <f t="shared" si="4"/>
        <v>#REF!</v>
      </c>
      <c r="C70" s="49" t="e">
        <f t="shared" si="5"/>
        <v>#REF!</v>
      </c>
      <c r="D70" s="56" t="e">
        <f>Table110[[#This Row],[Fecha]]</f>
        <v>#REF!</v>
      </c>
      <c r="E70" s="50" t="e">
        <f>VLOOKUP(Table110[[#This Row],[FECHA /HORA]],TBL_CalcDarwin[],7,0)</f>
        <v>#REF!</v>
      </c>
      <c r="F70" s="50" t="e">
        <f>VLOOKUP(Table110[[#This Row],[FECHA /HORA]],TBL_CalcDarwin[],42,0)</f>
        <v>#REF!</v>
      </c>
      <c r="G70" s="50" t="e">
        <f>VLOOKUP(Table110[[#This Row],[FECHA /HORA]],TBL_CalcDarwin[],43,0)</f>
        <v>#REF!</v>
      </c>
      <c r="H70" s="50" t="e">
        <f>VLOOKUP(Table110[[#This Row],[FECHA /HORA]],TBL_CalcDarwin[],40,0)</f>
        <v>#REF!</v>
      </c>
      <c r="I70" s="50" t="e">
        <f>VLOOKUP(Table110[[#This Row],[FECHA /HORA]],TBL_CalcDarwin[],41,0)</f>
        <v>#REF!</v>
      </c>
      <c r="J70" s="50" t="e">
        <f>Table110[[#This Row],[MW Proyectada (Barra A)]]+Table110[[#This Row],[MW Proyectada (Barra B)]]</f>
        <v>#REF!</v>
      </c>
      <c r="L70" s="50" t="e">
        <f t="shared" si="3"/>
        <v>#REF!</v>
      </c>
      <c r="M70" s="50" t="e">
        <f>IF(Table110[[#This Row],[TOTAL MW]]&lt;165,Table110[[#This Row],[MW Proyectada (Barra A)]],Table110[[#This Row],[MW Proyectada (Barra A)]]*165/Table110[[#This Row],[TOTAL MW]])</f>
        <v>#REF!</v>
      </c>
      <c r="N70" s="50" t="e">
        <f>IF(Table110[[#This Row],[TOTAL MW]]&lt;165,Table110[[#This Row],[MW Proyectada (Barra B)]],Table110[[#This Row],[MW Proyectada (Barra B)]]*165/Table110[[#This Row],[TOTAL MW]])</f>
        <v>#REF!</v>
      </c>
      <c r="P70" s="54"/>
      <c r="Q70" s="54"/>
      <c r="R70" s="57"/>
      <c r="S70" s="57"/>
    </row>
    <row r="71" spans="2:19" x14ac:dyDescent="0.35">
      <c r="B71" s="55" t="e">
        <f t="shared" si="4"/>
        <v>#REF!</v>
      </c>
      <c r="C71" s="49" t="e">
        <f t="shared" si="5"/>
        <v>#REF!</v>
      </c>
      <c r="D71" s="56" t="e">
        <f>Table110[[#This Row],[Fecha]]</f>
        <v>#REF!</v>
      </c>
      <c r="E71" s="50" t="e">
        <f>VLOOKUP(Table110[[#This Row],[FECHA /HORA]],TBL_CalcDarwin[],7,0)</f>
        <v>#REF!</v>
      </c>
      <c r="F71" s="50" t="e">
        <f>VLOOKUP(Table110[[#This Row],[FECHA /HORA]],TBL_CalcDarwin[],42,0)</f>
        <v>#REF!</v>
      </c>
      <c r="G71" s="50" t="e">
        <f>VLOOKUP(Table110[[#This Row],[FECHA /HORA]],TBL_CalcDarwin[],43,0)</f>
        <v>#REF!</v>
      </c>
      <c r="H71" s="50" t="e">
        <f>VLOOKUP(Table110[[#This Row],[FECHA /HORA]],TBL_CalcDarwin[],40,0)</f>
        <v>#REF!</v>
      </c>
      <c r="I71" s="50" t="e">
        <f>VLOOKUP(Table110[[#This Row],[FECHA /HORA]],TBL_CalcDarwin[],41,0)</f>
        <v>#REF!</v>
      </c>
      <c r="J71" s="50" t="e">
        <f>Table110[[#This Row],[MW Proyectada (Barra A)]]+Table110[[#This Row],[MW Proyectada (Barra B)]]</f>
        <v>#REF!</v>
      </c>
      <c r="L71" s="50" t="e">
        <f t="shared" si="3"/>
        <v>#REF!</v>
      </c>
      <c r="M71" s="50" t="e">
        <f>IF(Table110[[#This Row],[TOTAL MW]]&lt;165,Table110[[#This Row],[MW Proyectada (Barra A)]],Table110[[#This Row],[MW Proyectada (Barra A)]]*165/Table110[[#This Row],[TOTAL MW]])</f>
        <v>#REF!</v>
      </c>
      <c r="N71" s="50" t="e">
        <f>IF(Table110[[#This Row],[TOTAL MW]]&lt;165,Table110[[#This Row],[MW Proyectada (Barra B)]],Table110[[#This Row],[MW Proyectada (Barra B)]]*165/Table110[[#This Row],[TOTAL MW]])</f>
        <v>#REF!</v>
      </c>
      <c r="P71" s="54"/>
      <c r="Q71" s="54"/>
      <c r="R71" s="57"/>
      <c r="S71" s="57"/>
    </row>
    <row r="72" spans="2:19" x14ac:dyDescent="0.35">
      <c r="B72" s="55" t="e">
        <f t="shared" si="4"/>
        <v>#REF!</v>
      </c>
      <c r="C72" s="49" t="e">
        <f t="shared" si="5"/>
        <v>#REF!</v>
      </c>
      <c r="D72" s="56" t="e">
        <f>Table110[[#This Row],[Fecha]]</f>
        <v>#REF!</v>
      </c>
      <c r="E72" s="50" t="e">
        <f>VLOOKUP(Table110[[#This Row],[FECHA /HORA]],TBL_CalcDarwin[],7,0)</f>
        <v>#REF!</v>
      </c>
      <c r="F72" s="50" t="e">
        <f>VLOOKUP(Table110[[#This Row],[FECHA /HORA]],TBL_CalcDarwin[],42,0)</f>
        <v>#REF!</v>
      </c>
      <c r="G72" s="50" t="e">
        <f>VLOOKUP(Table110[[#This Row],[FECHA /HORA]],TBL_CalcDarwin[],43,0)</f>
        <v>#REF!</v>
      </c>
      <c r="H72" s="50" t="e">
        <f>VLOOKUP(Table110[[#This Row],[FECHA /HORA]],TBL_CalcDarwin[],40,0)</f>
        <v>#REF!</v>
      </c>
      <c r="I72" s="50" t="e">
        <f>VLOOKUP(Table110[[#This Row],[FECHA /HORA]],TBL_CalcDarwin[],41,0)</f>
        <v>#REF!</v>
      </c>
      <c r="J72" s="50" t="e">
        <f>Table110[[#This Row],[MW Proyectada (Barra A)]]+Table110[[#This Row],[MW Proyectada (Barra B)]]</f>
        <v>#REF!</v>
      </c>
      <c r="L72" s="50" t="e">
        <f t="shared" si="3"/>
        <v>#REF!</v>
      </c>
      <c r="M72" s="50" t="e">
        <f>IF(Table110[[#This Row],[TOTAL MW]]&lt;165,Table110[[#This Row],[MW Proyectada (Barra A)]],Table110[[#This Row],[MW Proyectada (Barra A)]]*165/Table110[[#This Row],[TOTAL MW]])</f>
        <v>#REF!</v>
      </c>
      <c r="N72" s="50" t="e">
        <f>IF(Table110[[#This Row],[TOTAL MW]]&lt;165,Table110[[#This Row],[MW Proyectada (Barra B)]],Table110[[#This Row],[MW Proyectada (Barra B)]]*165/Table110[[#This Row],[TOTAL MW]])</f>
        <v>#REF!</v>
      </c>
      <c r="P72" s="54"/>
      <c r="Q72" s="54"/>
      <c r="R72" s="57"/>
      <c r="S72" s="57"/>
    </row>
    <row r="73" spans="2:19" x14ac:dyDescent="0.35">
      <c r="B73" s="55" t="e">
        <f t="shared" si="4"/>
        <v>#REF!</v>
      </c>
      <c r="C73" s="49" t="e">
        <f t="shared" si="5"/>
        <v>#REF!</v>
      </c>
      <c r="D73" s="56" t="e">
        <f>Table110[[#This Row],[Fecha]]</f>
        <v>#REF!</v>
      </c>
      <c r="E73" s="50" t="e">
        <f>VLOOKUP(Table110[[#This Row],[FECHA /HORA]],TBL_CalcDarwin[],7,0)</f>
        <v>#REF!</v>
      </c>
      <c r="F73" s="50" t="e">
        <f>VLOOKUP(Table110[[#This Row],[FECHA /HORA]],TBL_CalcDarwin[],42,0)</f>
        <v>#REF!</v>
      </c>
      <c r="G73" s="50" t="e">
        <f>VLOOKUP(Table110[[#This Row],[FECHA /HORA]],TBL_CalcDarwin[],43,0)</f>
        <v>#REF!</v>
      </c>
      <c r="H73" s="50" t="e">
        <f>VLOOKUP(Table110[[#This Row],[FECHA /HORA]],TBL_CalcDarwin[],40,0)</f>
        <v>#REF!</v>
      </c>
      <c r="I73" s="50" t="e">
        <f>VLOOKUP(Table110[[#This Row],[FECHA /HORA]],TBL_CalcDarwin[],41,0)</f>
        <v>#REF!</v>
      </c>
      <c r="J73" s="50" t="e">
        <f>Table110[[#This Row],[MW Proyectada (Barra A)]]+Table110[[#This Row],[MW Proyectada (Barra B)]]</f>
        <v>#REF!</v>
      </c>
      <c r="L73" s="50" t="e">
        <f t="shared" si="3"/>
        <v>#REF!</v>
      </c>
      <c r="M73" s="50" t="e">
        <f>IF(Table110[[#This Row],[TOTAL MW]]&lt;165,Table110[[#This Row],[MW Proyectada (Barra A)]],Table110[[#This Row],[MW Proyectada (Barra A)]]*165/Table110[[#This Row],[TOTAL MW]])</f>
        <v>#REF!</v>
      </c>
      <c r="N73" s="50" t="e">
        <f>IF(Table110[[#This Row],[TOTAL MW]]&lt;165,Table110[[#This Row],[MW Proyectada (Barra B)]],Table110[[#This Row],[MW Proyectada (Barra B)]]*165/Table110[[#This Row],[TOTAL MW]])</f>
        <v>#REF!</v>
      </c>
      <c r="P73" s="54"/>
      <c r="Q73" s="54"/>
      <c r="R73" s="57"/>
      <c r="S73" s="57"/>
    </row>
    <row r="74" spans="2:19" x14ac:dyDescent="0.35">
      <c r="B74" s="55" t="e">
        <f t="shared" si="4"/>
        <v>#REF!</v>
      </c>
      <c r="C74" s="49" t="e">
        <f t="shared" si="5"/>
        <v>#REF!</v>
      </c>
      <c r="D74" s="56" t="e">
        <f>Table110[[#This Row],[Fecha]]</f>
        <v>#REF!</v>
      </c>
      <c r="E74" s="50" t="e">
        <f>VLOOKUP(Table110[[#This Row],[FECHA /HORA]],TBL_CalcDarwin[],7,0)</f>
        <v>#REF!</v>
      </c>
      <c r="F74" s="50" t="e">
        <f>VLOOKUP(Table110[[#This Row],[FECHA /HORA]],TBL_CalcDarwin[],42,0)</f>
        <v>#REF!</v>
      </c>
      <c r="G74" s="50" t="e">
        <f>VLOOKUP(Table110[[#This Row],[FECHA /HORA]],TBL_CalcDarwin[],43,0)</f>
        <v>#REF!</v>
      </c>
      <c r="H74" s="50" t="e">
        <f>VLOOKUP(Table110[[#This Row],[FECHA /HORA]],TBL_CalcDarwin[],40,0)</f>
        <v>#REF!</v>
      </c>
      <c r="I74" s="50" t="e">
        <f>VLOOKUP(Table110[[#This Row],[FECHA /HORA]],TBL_CalcDarwin[],41,0)</f>
        <v>#REF!</v>
      </c>
      <c r="J74" s="50" t="e">
        <f>Table110[[#This Row],[MW Proyectada (Barra A)]]+Table110[[#This Row],[MW Proyectada (Barra B)]]</f>
        <v>#REF!</v>
      </c>
      <c r="L74" s="50" t="e">
        <f t="shared" si="3"/>
        <v>#REF!</v>
      </c>
      <c r="M74" s="50" t="e">
        <f>IF(Table110[[#This Row],[TOTAL MW]]&lt;165,Table110[[#This Row],[MW Proyectada (Barra A)]],Table110[[#This Row],[MW Proyectada (Barra A)]]*165/Table110[[#This Row],[TOTAL MW]])</f>
        <v>#REF!</v>
      </c>
      <c r="N74" s="50" t="e">
        <f>IF(Table110[[#This Row],[TOTAL MW]]&lt;165,Table110[[#This Row],[MW Proyectada (Barra B)]],Table110[[#This Row],[MW Proyectada (Barra B)]]*165/Table110[[#This Row],[TOTAL MW]])</f>
        <v>#REF!</v>
      </c>
      <c r="P74" s="54"/>
      <c r="Q74" s="54"/>
      <c r="R74" s="57"/>
      <c r="S74" s="57"/>
    </row>
    <row r="75" spans="2:19" x14ac:dyDescent="0.35">
      <c r="B75" s="55" t="e">
        <f t="shared" si="4"/>
        <v>#REF!</v>
      </c>
      <c r="C75" s="49" t="e">
        <f t="shared" si="5"/>
        <v>#REF!</v>
      </c>
      <c r="D75" s="56" t="e">
        <f>Table110[[#This Row],[Fecha]]</f>
        <v>#REF!</v>
      </c>
      <c r="E75" s="50" t="e">
        <f>VLOOKUP(Table110[[#This Row],[FECHA /HORA]],TBL_CalcDarwin[],7,0)</f>
        <v>#REF!</v>
      </c>
      <c r="F75" s="50" t="e">
        <f>VLOOKUP(Table110[[#This Row],[FECHA /HORA]],TBL_CalcDarwin[],42,0)</f>
        <v>#REF!</v>
      </c>
      <c r="G75" s="50" t="e">
        <f>VLOOKUP(Table110[[#This Row],[FECHA /HORA]],TBL_CalcDarwin[],43,0)</f>
        <v>#REF!</v>
      </c>
      <c r="H75" s="50" t="e">
        <f>VLOOKUP(Table110[[#This Row],[FECHA /HORA]],TBL_CalcDarwin[],40,0)</f>
        <v>#REF!</v>
      </c>
      <c r="I75" s="50" t="e">
        <f>VLOOKUP(Table110[[#This Row],[FECHA /HORA]],TBL_CalcDarwin[],41,0)</f>
        <v>#REF!</v>
      </c>
      <c r="J75" s="50" t="e">
        <f>Table110[[#This Row],[MW Proyectada (Barra A)]]+Table110[[#This Row],[MW Proyectada (Barra B)]]</f>
        <v>#REF!</v>
      </c>
      <c r="L75" s="50" t="e">
        <f t="shared" si="3"/>
        <v>#REF!</v>
      </c>
      <c r="M75" s="50" t="e">
        <f>IF(Table110[[#This Row],[TOTAL MW]]&lt;165,Table110[[#This Row],[MW Proyectada (Barra A)]],Table110[[#This Row],[MW Proyectada (Barra A)]]*165/Table110[[#This Row],[TOTAL MW]])</f>
        <v>#REF!</v>
      </c>
      <c r="N75" s="50" t="e">
        <f>IF(Table110[[#This Row],[TOTAL MW]]&lt;165,Table110[[#This Row],[MW Proyectada (Barra B)]],Table110[[#This Row],[MW Proyectada (Barra B)]]*165/Table110[[#This Row],[TOTAL MW]])</f>
        <v>#REF!</v>
      </c>
      <c r="P75" s="54"/>
      <c r="Q75" s="54"/>
      <c r="R75" s="57"/>
      <c r="S75" s="57"/>
    </row>
    <row r="76" spans="2:19" x14ac:dyDescent="0.35">
      <c r="B76" s="55" t="e">
        <f t="shared" si="4"/>
        <v>#REF!</v>
      </c>
      <c r="C76" s="49" t="e">
        <f t="shared" si="5"/>
        <v>#REF!</v>
      </c>
      <c r="D76" s="56" t="e">
        <f>Table110[[#This Row],[Fecha]]</f>
        <v>#REF!</v>
      </c>
      <c r="E76" s="50" t="e">
        <f>VLOOKUP(Table110[[#This Row],[FECHA /HORA]],TBL_CalcDarwin[],7,0)</f>
        <v>#REF!</v>
      </c>
      <c r="F76" s="50" t="e">
        <f>VLOOKUP(Table110[[#This Row],[FECHA /HORA]],TBL_CalcDarwin[],42,0)</f>
        <v>#REF!</v>
      </c>
      <c r="G76" s="50" t="e">
        <f>VLOOKUP(Table110[[#This Row],[FECHA /HORA]],TBL_CalcDarwin[],43,0)</f>
        <v>#REF!</v>
      </c>
      <c r="H76" s="50" t="e">
        <f>VLOOKUP(Table110[[#This Row],[FECHA /HORA]],TBL_CalcDarwin[],40,0)</f>
        <v>#REF!</v>
      </c>
      <c r="I76" s="50" t="e">
        <f>VLOOKUP(Table110[[#This Row],[FECHA /HORA]],TBL_CalcDarwin[],41,0)</f>
        <v>#REF!</v>
      </c>
      <c r="J76" s="50" t="e">
        <f>Table110[[#This Row],[MW Proyectada (Barra A)]]+Table110[[#This Row],[MW Proyectada (Barra B)]]</f>
        <v>#REF!</v>
      </c>
      <c r="L76" s="50" t="e">
        <f t="shared" si="3"/>
        <v>#REF!</v>
      </c>
      <c r="M76" s="50" t="e">
        <f>IF(Table110[[#This Row],[TOTAL MW]]&lt;165,Table110[[#This Row],[MW Proyectada (Barra A)]],Table110[[#This Row],[MW Proyectada (Barra A)]]*165/Table110[[#This Row],[TOTAL MW]])</f>
        <v>#REF!</v>
      </c>
      <c r="N76" s="50" t="e">
        <f>IF(Table110[[#This Row],[TOTAL MW]]&lt;165,Table110[[#This Row],[MW Proyectada (Barra B)]],Table110[[#This Row],[MW Proyectada (Barra B)]]*165/Table110[[#This Row],[TOTAL MW]])</f>
        <v>#REF!</v>
      </c>
      <c r="P76" s="54"/>
      <c r="Q76" s="54"/>
      <c r="R76" s="57"/>
      <c r="S76" s="57"/>
    </row>
    <row r="77" spans="2:19" x14ac:dyDescent="0.35">
      <c r="B77" s="55" t="e">
        <f t="shared" si="4"/>
        <v>#REF!</v>
      </c>
      <c r="C77" s="49" t="e">
        <f t="shared" si="5"/>
        <v>#REF!</v>
      </c>
      <c r="D77" s="56" t="e">
        <f>Table110[[#This Row],[Fecha]]</f>
        <v>#REF!</v>
      </c>
      <c r="E77" s="50" t="e">
        <f>VLOOKUP(Table110[[#This Row],[FECHA /HORA]],TBL_CalcDarwin[],7,0)</f>
        <v>#REF!</v>
      </c>
      <c r="F77" s="50" t="e">
        <f>VLOOKUP(Table110[[#This Row],[FECHA /HORA]],TBL_CalcDarwin[],42,0)</f>
        <v>#REF!</v>
      </c>
      <c r="G77" s="50" t="e">
        <f>VLOOKUP(Table110[[#This Row],[FECHA /HORA]],TBL_CalcDarwin[],43,0)</f>
        <v>#REF!</v>
      </c>
      <c r="H77" s="50" t="e">
        <f>VLOOKUP(Table110[[#This Row],[FECHA /HORA]],TBL_CalcDarwin[],40,0)</f>
        <v>#REF!</v>
      </c>
      <c r="I77" s="50" t="e">
        <f>VLOOKUP(Table110[[#This Row],[FECHA /HORA]],TBL_CalcDarwin[],41,0)</f>
        <v>#REF!</v>
      </c>
      <c r="J77" s="50" t="e">
        <f>Table110[[#This Row],[MW Proyectada (Barra A)]]+Table110[[#This Row],[MW Proyectada (Barra B)]]</f>
        <v>#REF!</v>
      </c>
      <c r="L77" s="50" t="e">
        <f t="shared" si="3"/>
        <v>#REF!</v>
      </c>
      <c r="M77" s="50" t="e">
        <f>IF(Table110[[#This Row],[TOTAL MW]]&lt;165,Table110[[#This Row],[MW Proyectada (Barra A)]],Table110[[#This Row],[MW Proyectada (Barra A)]]*165/Table110[[#This Row],[TOTAL MW]])</f>
        <v>#REF!</v>
      </c>
      <c r="N77" s="50" t="e">
        <f>IF(Table110[[#This Row],[TOTAL MW]]&lt;165,Table110[[#This Row],[MW Proyectada (Barra B)]],Table110[[#This Row],[MW Proyectada (Barra B)]]*165/Table110[[#This Row],[TOTAL MW]])</f>
        <v>#REF!</v>
      </c>
      <c r="P77" s="54"/>
      <c r="Q77" s="54"/>
      <c r="R77" s="57"/>
      <c r="S77" s="57"/>
    </row>
    <row r="78" spans="2:19" x14ac:dyDescent="0.35">
      <c r="B78" s="55" t="e">
        <f t="shared" si="4"/>
        <v>#REF!</v>
      </c>
      <c r="C78" s="49" t="e">
        <f t="shared" si="5"/>
        <v>#REF!</v>
      </c>
      <c r="D78" s="56" t="e">
        <f>Table110[[#This Row],[Fecha]]</f>
        <v>#REF!</v>
      </c>
      <c r="E78" s="50" t="e">
        <f>VLOOKUP(Table110[[#This Row],[FECHA /HORA]],TBL_CalcDarwin[],7,0)</f>
        <v>#REF!</v>
      </c>
      <c r="F78" s="50" t="e">
        <f>VLOOKUP(Table110[[#This Row],[FECHA /HORA]],TBL_CalcDarwin[],42,0)</f>
        <v>#REF!</v>
      </c>
      <c r="G78" s="50" t="e">
        <f>VLOOKUP(Table110[[#This Row],[FECHA /HORA]],TBL_CalcDarwin[],43,0)</f>
        <v>#REF!</v>
      </c>
      <c r="H78" s="50" t="e">
        <f>VLOOKUP(Table110[[#This Row],[FECHA /HORA]],TBL_CalcDarwin[],40,0)</f>
        <v>#REF!</v>
      </c>
      <c r="I78" s="50" t="e">
        <f>VLOOKUP(Table110[[#This Row],[FECHA /HORA]],TBL_CalcDarwin[],41,0)</f>
        <v>#REF!</v>
      </c>
      <c r="J78" s="50" t="e">
        <f>Table110[[#This Row],[MW Proyectada (Barra A)]]+Table110[[#This Row],[MW Proyectada (Barra B)]]</f>
        <v>#REF!</v>
      </c>
      <c r="L78" s="50" t="e">
        <f t="shared" si="3"/>
        <v>#REF!</v>
      </c>
      <c r="M78" s="50" t="e">
        <f>IF(Table110[[#This Row],[TOTAL MW]]&lt;165,Table110[[#This Row],[MW Proyectada (Barra A)]],Table110[[#This Row],[MW Proyectada (Barra A)]]*165/Table110[[#This Row],[TOTAL MW]])</f>
        <v>#REF!</v>
      </c>
      <c r="N78" s="50" t="e">
        <f>IF(Table110[[#This Row],[TOTAL MW]]&lt;165,Table110[[#This Row],[MW Proyectada (Barra B)]],Table110[[#This Row],[MW Proyectada (Barra B)]]*165/Table110[[#This Row],[TOTAL MW]])</f>
        <v>#REF!</v>
      </c>
      <c r="P78" s="54"/>
      <c r="Q78" s="54"/>
      <c r="R78" s="57"/>
      <c r="S78" s="57"/>
    </row>
    <row r="79" spans="2:19" x14ac:dyDescent="0.35">
      <c r="B79" s="55" t="e">
        <f t="shared" si="4"/>
        <v>#REF!</v>
      </c>
      <c r="C79" s="49" t="e">
        <f t="shared" si="5"/>
        <v>#REF!</v>
      </c>
      <c r="D79" s="56" t="e">
        <f>Table110[[#This Row],[Fecha]]</f>
        <v>#REF!</v>
      </c>
      <c r="E79" s="50" t="e">
        <f>VLOOKUP(Table110[[#This Row],[FECHA /HORA]],TBL_CalcDarwin[],7,0)</f>
        <v>#REF!</v>
      </c>
      <c r="F79" s="50" t="e">
        <f>VLOOKUP(Table110[[#This Row],[FECHA /HORA]],TBL_CalcDarwin[],42,0)</f>
        <v>#REF!</v>
      </c>
      <c r="G79" s="50" t="e">
        <f>VLOOKUP(Table110[[#This Row],[FECHA /HORA]],TBL_CalcDarwin[],43,0)</f>
        <v>#REF!</v>
      </c>
      <c r="H79" s="50" t="e">
        <f>VLOOKUP(Table110[[#This Row],[FECHA /HORA]],TBL_CalcDarwin[],40,0)</f>
        <v>#REF!</v>
      </c>
      <c r="I79" s="50" t="e">
        <f>VLOOKUP(Table110[[#This Row],[FECHA /HORA]],TBL_CalcDarwin[],41,0)</f>
        <v>#REF!</v>
      </c>
      <c r="J79" s="50" t="e">
        <f>Table110[[#This Row],[MW Proyectada (Barra A)]]+Table110[[#This Row],[MW Proyectada (Barra B)]]</f>
        <v>#REF!</v>
      </c>
      <c r="L79" s="50" t="e">
        <f t="shared" si="3"/>
        <v>#REF!</v>
      </c>
      <c r="M79" s="50" t="e">
        <f>IF(Table110[[#This Row],[TOTAL MW]]&lt;165,Table110[[#This Row],[MW Proyectada (Barra A)]],Table110[[#This Row],[MW Proyectada (Barra A)]]*165/Table110[[#This Row],[TOTAL MW]])</f>
        <v>#REF!</v>
      </c>
      <c r="N79" s="50" t="e">
        <f>IF(Table110[[#This Row],[TOTAL MW]]&lt;165,Table110[[#This Row],[MW Proyectada (Barra B)]],Table110[[#This Row],[MW Proyectada (Barra B)]]*165/Table110[[#This Row],[TOTAL MW]])</f>
        <v>#REF!</v>
      </c>
      <c r="P79" s="54"/>
      <c r="Q79" s="54"/>
      <c r="R79" s="57"/>
      <c r="S79" s="57"/>
    </row>
    <row r="80" spans="2:19" x14ac:dyDescent="0.35">
      <c r="B80" s="55" t="e">
        <f t="shared" si="4"/>
        <v>#REF!</v>
      </c>
      <c r="C80" s="49" t="e">
        <f t="shared" si="5"/>
        <v>#REF!</v>
      </c>
      <c r="D80" s="56" t="e">
        <f>Table110[[#This Row],[Fecha]]</f>
        <v>#REF!</v>
      </c>
      <c r="E80" s="50" t="e">
        <f>VLOOKUP(Table110[[#This Row],[FECHA /HORA]],TBL_CalcDarwin[],7,0)</f>
        <v>#REF!</v>
      </c>
      <c r="F80" s="50" t="e">
        <f>VLOOKUP(Table110[[#This Row],[FECHA /HORA]],TBL_CalcDarwin[],42,0)</f>
        <v>#REF!</v>
      </c>
      <c r="G80" s="50" t="e">
        <f>VLOOKUP(Table110[[#This Row],[FECHA /HORA]],TBL_CalcDarwin[],43,0)</f>
        <v>#REF!</v>
      </c>
      <c r="H80" s="50" t="e">
        <f>VLOOKUP(Table110[[#This Row],[FECHA /HORA]],TBL_CalcDarwin[],40,0)</f>
        <v>#REF!</v>
      </c>
      <c r="I80" s="50" t="e">
        <f>VLOOKUP(Table110[[#This Row],[FECHA /HORA]],TBL_CalcDarwin[],41,0)</f>
        <v>#REF!</v>
      </c>
      <c r="J80" s="50" t="e">
        <f>Table110[[#This Row],[MW Proyectada (Barra A)]]+Table110[[#This Row],[MW Proyectada (Barra B)]]</f>
        <v>#REF!</v>
      </c>
      <c r="L80" s="50" t="e">
        <f t="shared" si="3"/>
        <v>#REF!</v>
      </c>
      <c r="M80" s="50" t="e">
        <f>IF(Table110[[#This Row],[TOTAL MW]]&lt;165,Table110[[#This Row],[MW Proyectada (Barra A)]],Table110[[#This Row],[MW Proyectada (Barra A)]]*165/Table110[[#This Row],[TOTAL MW]])</f>
        <v>#REF!</v>
      </c>
      <c r="N80" s="50" t="e">
        <f>IF(Table110[[#This Row],[TOTAL MW]]&lt;165,Table110[[#This Row],[MW Proyectada (Barra B)]],Table110[[#This Row],[MW Proyectada (Barra B)]]*165/Table110[[#This Row],[TOTAL MW]])</f>
        <v>#REF!</v>
      </c>
      <c r="P80" s="54"/>
      <c r="Q80" s="54"/>
      <c r="R80" s="57"/>
      <c r="S80" s="57"/>
    </row>
    <row r="81" spans="2:19" x14ac:dyDescent="0.35">
      <c r="B81" s="55" t="e">
        <f t="shared" si="4"/>
        <v>#REF!</v>
      </c>
      <c r="C81" s="49" t="e">
        <f t="shared" si="5"/>
        <v>#REF!</v>
      </c>
      <c r="D81" s="56" t="e">
        <f>Table110[[#This Row],[Fecha]]</f>
        <v>#REF!</v>
      </c>
      <c r="E81" s="50" t="e">
        <f>VLOOKUP(Table110[[#This Row],[FECHA /HORA]],TBL_CalcDarwin[],7,0)</f>
        <v>#REF!</v>
      </c>
      <c r="F81" s="50" t="e">
        <f>VLOOKUP(Table110[[#This Row],[FECHA /HORA]],TBL_CalcDarwin[],42,0)</f>
        <v>#REF!</v>
      </c>
      <c r="G81" s="50" t="e">
        <f>VLOOKUP(Table110[[#This Row],[FECHA /HORA]],TBL_CalcDarwin[],43,0)</f>
        <v>#REF!</v>
      </c>
      <c r="H81" s="50" t="e">
        <f>VLOOKUP(Table110[[#This Row],[FECHA /HORA]],TBL_CalcDarwin[],40,0)</f>
        <v>#REF!</v>
      </c>
      <c r="I81" s="50" t="e">
        <f>VLOOKUP(Table110[[#This Row],[FECHA /HORA]],TBL_CalcDarwin[],41,0)</f>
        <v>#REF!</v>
      </c>
      <c r="J81" s="50" t="e">
        <f>Table110[[#This Row],[MW Proyectada (Barra A)]]+Table110[[#This Row],[MW Proyectada (Barra B)]]</f>
        <v>#REF!</v>
      </c>
      <c r="L81" s="50" t="e">
        <f t="shared" si="3"/>
        <v>#REF!</v>
      </c>
      <c r="M81" s="50" t="e">
        <f>IF(Table110[[#This Row],[TOTAL MW]]&lt;165,Table110[[#This Row],[MW Proyectada (Barra A)]],Table110[[#This Row],[MW Proyectada (Barra A)]]*165/Table110[[#This Row],[TOTAL MW]])</f>
        <v>#REF!</v>
      </c>
      <c r="N81" s="50" t="e">
        <f>IF(Table110[[#This Row],[TOTAL MW]]&lt;165,Table110[[#This Row],[MW Proyectada (Barra B)]],Table110[[#This Row],[MW Proyectada (Barra B)]]*165/Table110[[#This Row],[TOTAL MW]])</f>
        <v>#REF!</v>
      </c>
      <c r="P81" s="54"/>
      <c r="Q81" s="54"/>
      <c r="R81" s="57"/>
      <c r="S81" s="57"/>
    </row>
    <row r="82" spans="2:19" x14ac:dyDescent="0.35">
      <c r="B82" s="55" t="e">
        <f t="shared" si="4"/>
        <v>#REF!</v>
      </c>
      <c r="C82" s="49" t="e">
        <f t="shared" si="5"/>
        <v>#REF!</v>
      </c>
      <c r="D82" s="56" t="e">
        <f>Table110[[#This Row],[Fecha]]</f>
        <v>#REF!</v>
      </c>
      <c r="E82" s="50" t="e">
        <f>VLOOKUP(Table110[[#This Row],[FECHA /HORA]],TBL_CalcDarwin[],7,0)</f>
        <v>#REF!</v>
      </c>
      <c r="F82" s="50" t="e">
        <f>VLOOKUP(Table110[[#This Row],[FECHA /HORA]],TBL_CalcDarwin[],42,0)</f>
        <v>#REF!</v>
      </c>
      <c r="G82" s="50" t="e">
        <f>VLOOKUP(Table110[[#This Row],[FECHA /HORA]],TBL_CalcDarwin[],43,0)</f>
        <v>#REF!</v>
      </c>
      <c r="H82" s="50" t="e">
        <f>VLOOKUP(Table110[[#This Row],[FECHA /HORA]],TBL_CalcDarwin[],40,0)</f>
        <v>#REF!</v>
      </c>
      <c r="I82" s="50" t="e">
        <f>VLOOKUP(Table110[[#This Row],[FECHA /HORA]],TBL_CalcDarwin[],41,0)</f>
        <v>#REF!</v>
      </c>
      <c r="J82" s="50" t="e">
        <f>Table110[[#This Row],[MW Proyectada (Barra A)]]+Table110[[#This Row],[MW Proyectada (Barra B)]]</f>
        <v>#REF!</v>
      </c>
      <c r="L82" s="50" t="e">
        <f t="shared" si="3"/>
        <v>#REF!</v>
      </c>
      <c r="M82" s="50" t="e">
        <f>IF(Table110[[#This Row],[TOTAL MW]]&lt;165,Table110[[#This Row],[MW Proyectada (Barra A)]],Table110[[#This Row],[MW Proyectada (Barra A)]]*165/Table110[[#This Row],[TOTAL MW]])</f>
        <v>#REF!</v>
      </c>
      <c r="N82" s="50" t="e">
        <f>IF(Table110[[#This Row],[TOTAL MW]]&lt;165,Table110[[#This Row],[MW Proyectada (Barra B)]],Table110[[#This Row],[MW Proyectada (Barra B)]]*165/Table110[[#This Row],[TOTAL MW]])</f>
        <v>#REF!</v>
      </c>
      <c r="P82" s="54"/>
      <c r="Q82" s="54"/>
      <c r="R82" s="57"/>
      <c r="S82" s="57"/>
    </row>
    <row r="83" spans="2:19" x14ac:dyDescent="0.35">
      <c r="B83" s="55" t="e">
        <f t="shared" si="4"/>
        <v>#REF!</v>
      </c>
      <c r="C83" s="49" t="e">
        <f t="shared" si="5"/>
        <v>#REF!</v>
      </c>
      <c r="D83" s="56" t="e">
        <f>Table110[[#This Row],[Fecha]]</f>
        <v>#REF!</v>
      </c>
      <c r="E83" s="50" t="e">
        <f>VLOOKUP(Table110[[#This Row],[FECHA /HORA]],TBL_CalcDarwin[],7,0)</f>
        <v>#REF!</v>
      </c>
      <c r="F83" s="50" t="e">
        <f>VLOOKUP(Table110[[#This Row],[FECHA /HORA]],TBL_CalcDarwin[],42,0)</f>
        <v>#REF!</v>
      </c>
      <c r="G83" s="50" t="e">
        <f>VLOOKUP(Table110[[#This Row],[FECHA /HORA]],TBL_CalcDarwin[],43,0)</f>
        <v>#REF!</v>
      </c>
      <c r="H83" s="50" t="e">
        <f>VLOOKUP(Table110[[#This Row],[FECHA /HORA]],TBL_CalcDarwin[],40,0)</f>
        <v>#REF!</v>
      </c>
      <c r="I83" s="50" t="e">
        <f>VLOOKUP(Table110[[#This Row],[FECHA /HORA]],TBL_CalcDarwin[],41,0)</f>
        <v>#REF!</v>
      </c>
      <c r="J83" s="50" t="e">
        <f>Table110[[#This Row],[MW Proyectada (Barra A)]]+Table110[[#This Row],[MW Proyectada (Barra B)]]</f>
        <v>#REF!</v>
      </c>
      <c r="L83" s="50" t="e">
        <f t="shared" si="3"/>
        <v>#REF!</v>
      </c>
      <c r="M83" s="50" t="e">
        <f>IF(Table110[[#This Row],[TOTAL MW]]&lt;165,Table110[[#This Row],[MW Proyectada (Barra A)]],Table110[[#This Row],[MW Proyectada (Barra A)]]*165/Table110[[#This Row],[TOTAL MW]])</f>
        <v>#REF!</v>
      </c>
      <c r="N83" s="50" t="e">
        <f>IF(Table110[[#This Row],[TOTAL MW]]&lt;165,Table110[[#This Row],[MW Proyectada (Barra B)]],Table110[[#This Row],[MW Proyectada (Barra B)]]*165/Table110[[#This Row],[TOTAL MW]])</f>
        <v>#REF!</v>
      </c>
      <c r="P83" s="54"/>
      <c r="Q83" s="54"/>
      <c r="R83" s="57"/>
      <c r="S83" s="57"/>
    </row>
    <row r="84" spans="2:19" x14ac:dyDescent="0.35">
      <c r="B84" s="55" t="e">
        <f t="shared" si="4"/>
        <v>#REF!</v>
      </c>
      <c r="C84" s="49" t="e">
        <f t="shared" si="5"/>
        <v>#REF!</v>
      </c>
      <c r="D84" s="56" t="e">
        <f>Table110[[#This Row],[Fecha]]</f>
        <v>#REF!</v>
      </c>
      <c r="E84" s="50" t="e">
        <f>VLOOKUP(Table110[[#This Row],[FECHA /HORA]],TBL_CalcDarwin[],7,0)</f>
        <v>#REF!</v>
      </c>
      <c r="F84" s="50" t="e">
        <f>VLOOKUP(Table110[[#This Row],[FECHA /HORA]],TBL_CalcDarwin[],42,0)</f>
        <v>#REF!</v>
      </c>
      <c r="G84" s="50" t="e">
        <f>VLOOKUP(Table110[[#This Row],[FECHA /HORA]],TBL_CalcDarwin[],43,0)</f>
        <v>#REF!</v>
      </c>
      <c r="H84" s="50" t="e">
        <f>VLOOKUP(Table110[[#This Row],[FECHA /HORA]],TBL_CalcDarwin[],40,0)</f>
        <v>#REF!</v>
      </c>
      <c r="I84" s="50" t="e">
        <f>VLOOKUP(Table110[[#This Row],[FECHA /HORA]],TBL_CalcDarwin[],41,0)</f>
        <v>#REF!</v>
      </c>
      <c r="J84" s="50" t="e">
        <f>Table110[[#This Row],[MW Proyectada (Barra A)]]+Table110[[#This Row],[MW Proyectada (Barra B)]]</f>
        <v>#REF!</v>
      </c>
      <c r="L84" s="50" t="e">
        <f t="shared" si="3"/>
        <v>#REF!</v>
      </c>
      <c r="M84" s="50" t="e">
        <f>IF(Table110[[#This Row],[TOTAL MW]]&lt;165,Table110[[#This Row],[MW Proyectada (Barra A)]],Table110[[#This Row],[MW Proyectada (Barra A)]]*165/Table110[[#This Row],[TOTAL MW]])</f>
        <v>#REF!</v>
      </c>
      <c r="N84" s="50" t="e">
        <f>IF(Table110[[#This Row],[TOTAL MW]]&lt;165,Table110[[#This Row],[MW Proyectada (Barra B)]],Table110[[#This Row],[MW Proyectada (Barra B)]]*165/Table110[[#This Row],[TOTAL MW]])</f>
        <v>#REF!</v>
      </c>
      <c r="P84" s="54"/>
      <c r="Q84" s="54"/>
      <c r="R84" s="57"/>
      <c r="S84" s="57"/>
    </row>
    <row r="85" spans="2:19" x14ac:dyDescent="0.35">
      <c r="B85" s="55" t="e">
        <f t="shared" si="4"/>
        <v>#REF!</v>
      </c>
      <c r="C85" s="49" t="e">
        <f t="shared" si="5"/>
        <v>#REF!</v>
      </c>
      <c r="D85" s="56" t="e">
        <f>Table110[[#This Row],[Fecha]]</f>
        <v>#REF!</v>
      </c>
      <c r="E85" s="50" t="e">
        <f>VLOOKUP(Table110[[#This Row],[FECHA /HORA]],TBL_CalcDarwin[],7,0)</f>
        <v>#REF!</v>
      </c>
      <c r="F85" s="50" t="e">
        <f>VLOOKUP(Table110[[#This Row],[FECHA /HORA]],TBL_CalcDarwin[],42,0)</f>
        <v>#REF!</v>
      </c>
      <c r="G85" s="50" t="e">
        <f>VLOOKUP(Table110[[#This Row],[FECHA /HORA]],TBL_CalcDarwin[],43,0)</f>
        <v>#REF!</v>
      </c>
      <c r="H85" s="50" t="e">
        <f>VLOOKUP(Table110[[#This Row],[FECHA /HORA]],TBL_CalcDarwin[],40,0)</f>
        <v>#REF!</v>
      </c>
      <c r="I85" s="50" t="e">
        <f>VLOOKUP(Table110[[#This Row],[FECHA /HORA]],TBL_CalcDarwin[],41,0)</f>
        <v>#REF!</v>
      </c>
      <c r="J85" s="50" t="e">
        <f>Table110[[#This Row],[MW Proyectada (Barra A)]]+Table110[[#This Row],[MW Proyectada (Barra B)]]</f>
        <v>#REF!</v>
      </c>
      <c r="L85" s="50" t="e">
        <f t="shared" si="3"/>
        <v>#REF!</v>
      </c>
      <c r="M85" s="50" t="e">
        <f>IF(Table110[[#This Row],[TOTAL MW]]&lt;165,Table110[[#This Row],[MW Proyectada (Barra A)]],Table110[[#This Row],[MW Proyectada (Barra A)]]*165/Table110[[#This Row],[TOTAL MW]])</f>
        <v>#REF!</v>
      </c>
      <c r="N85" s="50" t="e">
        <f>IF(Table110[[#This Row],[TOTAL MW]]&lt;165,Table110[[#This Row],[MW Proyectada (Barra B)]],Table110[[#This Row],[MW Proyectada (Barra B)]]*165/Table110[[#This Row],[TOTAL MW]])</f>
        <v>#REF!</v>
      </c>
      <c r="P85" s="54"/>
      <c r="Q85" s="54"/>
      <c r="R85" s="57"/>
      <c r="S85" s="57"/>
    </row>
    <row r="86" spans="2:19" x14ac:dyDescent="0.35">
      <c r="B86" s="55" t="e">
        <f t="shared" si="4"/>
        <v>#REF!</v>
      </c>
      <c r="C86" s="49" t="e">
        <f t="shared" si="5"/>
        <v>#REF!</v>
      </c>
      <c r="D86" s="56" t="e">
        <f>Table110[[#This Row],[Fecha]]</f>
        <v>#REF!</v>
      </c>
      <c r="E86" s="50" t="e">
        <f>VLOOKUP(Table110[[#This Row],[FECHA /HORA]],TBL_CalcDarwin[],7,0)</f>
        <v>#REF!</v>
      </c>
      <c r="F86" s="50" t="e">
        <f>VLOOKUP(Table110[[#This Row],[FECHA /HORA]],TBL_CalcDarwin[],42,0)</f>
        <v>#REF!</v>
      </c>
      <c r="G86" s="50" t="e">
        <f>VLOOKUP(Table110[[#This Row],[FECHA /HORA]],TBL_CalcDarwin[],43,0)</f>
        <v>#REF!</v>
      </c>
      <c r="H86" s="50" t="e">
        <f>VLOOKUP(Table110[[#This Row],[FECHA /HORA]],TBL_CalcDarwin[],40,0)</f>
        <v>#REF!</v>
      </c>
      <c r="I86" s="50" t="e">
        <f>VLOOKUP(Table110[[#This Row],[FECHA /HORA]],TBL_CalcDarwin[],41,0)</f>
        <v>#REF!</v>
      </c>
      <c r="J86" s="50" t="e">
        <f>Table110[[#This Row],[MW Proyectada (Barra A)]]+Table110[[#This Row],[MW Proyectada (Barra B)]]</f>
        <v>#REF!</v>
      </c>
      <c r="L86" s="50" t="e">
        <f t="shared" si="3"/>
        <v>#REF!</v>
      </c>
      <c r="M86" s="50" t="e">
        <f>IF(Table110[[#This Row],[TOTAL MW]]&lt;165,Table110[[#This Row],[MW Proyectada (Barra A)]],Table110[[#This Row],[MW Proyectada (Barra A)]]*165/Table110[[#This Row],[TOTAL MW]])</f>
        <v>#REF!</v>
      </c>
      <c r="N86" s="50" t="e">
        <f>IF(Table110[[#This Row],[TOTAL MW]]&lt;165,Table110[[#This Row],[MW Proyectada (Barra B)]],Table110[[#This Row],[MW Proyectada (Barra B)]]*165/Table110[[#This Row],[TOTAL MW]])</f>
        <v>#REF!</v>
      </c>
      <c r="P86" s="54"/>
      <c r="Q86" s="54"/>
      <c r="R86" s="57"/>
      <c r="S86" s="57"/>
    </row>
    <row r="87" spans="2:19" x14ac:dyDescent="0.35">
      <c r="B87" s="55" t="e">
        <f t="shared" si="4"/>
        <v>#REF!</v>
      </c>
      <c r="C87" s="49" t="e">
        <f t="shared" si="5"/>
        <v>#REF!</v>
      </c>
      <c r="D87" s="56" t="e">
        <f>Table110[[#This Row],[Fecha]]</f>
        <v>#REF!</v>
      </c>
      <c r="E87" s="50" t="e">
        <f>VLOOKUP(Table110[[#This Row],[FECHA /HORA]],TBL_CalcDarwin[],7,0)</f>
        <v>#REF!</v>
      </c>
      <c r="F87" s="50" t="e">
        <f>VLOOKUP(Table110[[#This Row],[FECHA /HORA]],TBL_CalcDarwin[],42,0)</f>
        <v>#REF!</v>
      </c>
      <c r="G87" s="50" t="e">
        <f>VLOOKUP(Table110[[#This Row],[FECHA /HORA]],TBL_CalcDarwin[],43,0)</f>
        <v>#REF!</v>
      </c>
      <c r="H87" s="50" t="e">
        <f>VLOOKUP(Table110[[#This Row],[FECHA /HORA]],TBL_CalcDarwin[],40,0)</f>
        <v>#REF!</v>
      </c>
      <c r="I87" s="50" t="e">
        <f>VLOOKUP(Table110[[#This Row],[FECHA /HORA]],TBL_CalcDarwin[],41,0)</f>
        <v>#REF!</v>
      </c>
      <c r="J87" s="50" t="e">
        <f>Table110[[#This Row],[MW Proyectada (Barra A)]]+Table110[[#This Row],[MW Proyectada (Barra B)]]</f>
        <v>#REF!</v>
      </c>
      <c r="L87" s="50" t="e">
        <f t="shared" si="3"/>
        <v>#REF!</v>
      </c>
      <c r="M87" s="50" t="e">
        <f>IF(Table110[[#This Row],[TOTAL MW]]&lt;165,Table110[[#This Row],[MW Proyectada (Barra A)]],Table110[[#This Row],[MW Proyectada (Barra A)]]*165/Table110[[#This Row],[TOTAL MW]])</f>
        <v>#REF!</v>
      </c>
      <c r="N87" s="50" t="e">
        <f>IF(Table110[[#This Row],[TOTAL MW]]&lt;165,Table110[[#This Row],[MW Proyectada (Barra B)]],Table110[[#This Row],[MW Proyectada (Barra B)]]*165/Table110[[#This Row],[TOTAL MW]])</f>
        <v>#REF!</v>
      </c>
      <c r="P87" s="54"/>
      <c r="Q87" s="54"/>
      <c r="R87" s="57"/>
      <c r="S87" s="57"/>
    </row>
    <row r="88" spans="2:19" x14ac:dyDescent="0.35">
      <c r="B88" s="55" t="e">
        <f t="shared" si="4"/>
        <v>#REF!</v>
      </c>
      <c r="C88" s="49" t="e">
        <f t="shared" si="5"/>
        <v>#REF!</v>
      </c>
      <c r="D88" s="56" t="e">
        <f>Table110[[#This Row],[Fecha]]</f>
        <v>#REF!</v>
      </c>
      <c r="E88" s="50" t="e">
        <f>VLOOKUP(Table110[[#This Row],[FECHA /HORA]],TBL_CalcDarwin[],7,0)</f>
        <v>#REF!</v>
      </c>
      <c r="F88" s="50" t="e">
        <f>VLOOKUP(Table110[[#This Row],[FECHA /HORA]],TBL_CalcDarwin[],42,0)</f>
        <v>#REF!</v>
      </c>
      <c r="G88" s="50" t="e">
        <f>VLOOKUP(Table110[[#This Row],[FECHA /HORA]],TBL_CalcDarwin[],43,0)</f>
        <v>#REF!</v>
      </c>
      <c r="H88" s="50" t="e">
        <f>VLOOKUP(Table110[[#This Row],[FECHA /HORA]],TBL_CalcDarwin[],40,0)</f>
        <v>#REF!</v>
      </c>
      <c r="I88" s="50" t="e">
        <f>VLOOKUP(Table110[[#This Row],[FECHA /HORA]],TBL_CalcDarwin[],41,0)</f>
        <v>#REF!</v>
      </c>
      <c r="J88" s="50" t="e">
        <f>Table110[[#This Row],[MW Proyectada (Barra A)]]+Table110[[#This Row],[MW Proyectada (Barra B)]]</f>
        <v>#REF!</v>
      </c>
      <c r="L88" s="50" t="e">
        <f t="shared" si="3"/>
        <v>#REF!</v>
      </c>
      <c r="M88" s="50" t="e">
        <f>IF(Table110[[#This Row],[TOTAL MW]]&lt;165,Table110[[#This Row],[MW Proyectada (Barra A)]],Table110[[#This Row],[MW Proyectada (Barra A)]]*165/Table110[[#This Row],[TOTAL MW]])</f>
        <v>#REF!</v>
      </c>
      <c r="N88" s="50" t="e">
        <f>IF(Table110[[#This Row],[TOTAL MW]]&lt;165,Table110[[#This Row],[MW Proyectada (Barra B)]],Table110[[#This Row],[MW Proyectada (Barra B)]]*165/Table110[[#This Row],[TOTAL MW]])</f>
        <v>#REF!</v>
      </c>
      <c r="P88" s="54"/>
      <c r="Q88" s="54"/>
      <c r="R88" s="57"/>
      <c r="S88" s="57"/>
    </row>
    <row r="89" spans="2:19" x14ac:dyDescent="0.35">
      <c r="B89" s="55" t="e">
        <f t="shared" si="4"/>
        <v>#REF!</v>
      </c>
      <c r="C89" s="49" t="e">
        <f t="shared" si="5"/>
        <v>#REF!</v>
      </c>
      <c r="D89" s="56" t="e">
        <f>Table110[[#This Row],[Fecha]]</f>
        <v>#REF!</v>
      </c>
      <c r="E89" s="50" t="e">
        <f>VLOOKUP(Table110[[#This Row],[FECHA /HORA]],TBL_CalcDarwin[],7,0)</f>
        <v>#REF!</v>
      </c>
      <c r="F89" s="50" t="e">
        <f>VLOOKUP(Table110[[#This Row],[FECHA /HORA]],TBL_CalcDarwin[],42,0)</f>
        <v>#REF!</v>
      </c>
      <c r="G89" s="50" t="e">
        <f>VLOOKUP(Table110[[#This Row],[FECHA /HORA]],TBL_CalcDarwin[],43,0)</f>
        <v>#REF!</v>
      </c>
      <c r="H89" s="50" t="e">
        <f>VLOOKUP(Table110[[#This Row],[FECHA /HORA]],TBL_CalcDarwin[],40,0)</f>
        <v>#REF!</v>
      </c>
      <c r="I89" s="50" t="e">
        <f>VLOOKUP(Table110[[#This Row],[FECHA /HORA]],TBL_CalcDarwin[],41,0)</f>
        <v>#REF!</v>
      </c>
      <c r="J89" s="50" t="e">
        <f>Table110[[#This Row],[MW Proyectada (Barra A)]]+Table110[[#This Row],[MW Proyectada (Barra B)]]</f>
        <v>#REF!</v>
      </c>
      <c r="L89" s="50" t="e">
        <f t="shared" si="3"/>
        <v>#REF!</v>
      </c>
      <c r="M89" s="50" t="e">
        <f>IF(Table110[[#This Row],[TOTAL MW]]&lt;165,Table110[[#This Row],[MW Proyectada (Barra A)]],Table110[[#This Row],[MW Proyectada (Barra A)]]*165/Table110[[#This Row],[TOTAL MW]])</f>
        <v>#REF!</v>
      </c>
      <c r="N89" s="50" t="e">
        <f>IF(Table110[[#This Row],[TOTAL MW]]&lt;165,Table110[[#This Row],[MW Proyectada (Barra B)]],Table110[[#This Row],[MW Proyectada (Barra B)]]*165/Table110[[#This Row],[TOTAL MW]])</f>
        <v>#REF!</v>
      </c>
      <c r="P89" s="54"/>
      <c r="Q89" s="54"/>
      <c r="R89" s="57"/>
      <c r="S89" s="57"/>
    </row>
    <row r="90" spans="2:19" x14ac:dyDescent="0.35">
      <c r="B90" s="55" t="e">
        <f t="shared" si="4"/>
        <v>#REF!</v>
      </c>
      <c r="C90" s="49" t="e">
        <f t="shared" si="5"/>
        <v>#REF!</v>
      </c>
      <c r="D90" s="56" t="e">
        <f>Table110[[#This Row],[Fecha]]</f>
        <v>#REF!</v>
      </c>
      <c r="E90" s="50" t="e">
        <f>VLOOKUP(Table110[[#This Row],[FECHA /HORA]],TBL_CalcDarwin[],7,0)</f>
        <v>#REF!</v>
      </c>
      <c r="F90" s="50" t="e">
        <f>VLOOKUP(Table110[[#This Row],[FECHA /HORA]],TBL_CalcDarwin[],42,0)</f>
        <v>#REF!</v>
      </c>
      <c r="G90" s="50" t="e">
        <f>VLOOKUP(Table110[[#This Row],[FECHA /HORA]],TBL_CalcDarwin[],43,0)</f>
        <v>#REF!</v>
      </c>
      <c r="H90" s="50" t="e">
        <f>VLOOKUP(Table110[[#This Row],[FECHA /HORA]],TBL_CalcDarwin[],40,0)</f>
        <v>#REF!</v>
      </c>
      <c r="I90" s="50" t="e">
        <f>VLOOKUP(Table110[[#This Row],[FECHA /HORA]],TBL_CalcDarwin[],41,0)</f>
        <v>#REF!</v>
      </c>
      <c r="J90" s="50" t="e">
        <f>Table110[[#This Row],[MW Proyectada (Barra A)]]+Table110[[#This Row],[MW Proyectada (Barra B)]]</f>
        <v>#REF!</v>
      </c>
      <c r="L90" s="50" t="e">
        <f t="shared" si="3"/>
        <v>#REF!</v>
      </c>
      <c r="M90" s="50" t="e">
        <f>IF(Table110[[#This Row],[TOTAL MW]]&lt;165,Table110[[#This Row],[MW Proyectada (Barra A)]],Table110[[#This Row],[MW Proyectada (Barra A)]]*165/Table110[[#This Row],[TOTAL MW]])</f>
        <v>#REF!</v>
      </c>
      <c r="N90" s="50" t="e">
        <f>IF(Table110[[#This Row],[TOTAL MW]]&lt;165,Table110[[#This Row],[MW Proyectada (Barra B)]],Table110[[#This Row],[MW Proyectada (Barra B)]]*165/Table110[[#This Row],[TOTAL MW]])</f>
        <v>#REF!</v>
      </c>
      <c r="P90" s="54"/>
      <c r="Q90" s="54"/>
      <c r="R90" s="57"/>
      <c r="S90" s="57"/>
    </row>
    <row r="91" spans="2:19" x14ac:dyDescent="0.35">
      <c r="B91" s="55" t="e">
        <f t="shared" si="4"/>
        <v>#REF!</v>
      </c>
      <c r="C91" s="49" t="e">
        <f t="shared" si="5"/>
        <v>#REF!</v>
      </c>
      <c r="D91" s="56" t="e">
        <f>Table110[[#This Row],[Fecha]]</f>
        <v>#REF!</v>
      </c>
      <c r="E91" s="50" t="e">
        <f>VLOOKUP(Table110[[#This Row],[FECHA /HORA]],TBL_CalcDarwin[],7,0)</f>
        <v>#REF!</v>
      </c>
      <c r="F91" s="50" t="e">
        <f>VLOOKUP(Table110[[#This Row],[FECHA /HORA]],TBL_CalcDarwin[],42,0)</f>
        <v>#REF!</v>
      </c>
      <c r="G91" s="50" t="e">
        <f>VLOOKUP(Table110[[#This Row],[FECHA /HORA]],TBL_CalcDarwin[],43,0)</f>
        <v>#REF!</v>
      </c>
      <c r="H91" s="50" t="e">
        <f>VLOOKUP(Table110[[#This Row],[FECHA /HORA]],TBL_CalcDarwin[],40,0)</f>
        <v>#REF!</v>
      </c>
      <c r="I91" s="50" t="e">
        <f>VLOOKUP(Table110[[#This Row],[FECHA /HORA]],TBL_CalcDarwin[],41,0)</f>
        <v>#REF!</v>
      </c>
      <c r="J91" s="50" t="e">
        <f>Table110[[#This Row],[MW Proyectada (Barra A)]]+Table110[[#This Row],[MW Proyectada (Barra B)]]</f>
        <v>#REF!</v>
      </c>
      <c r="L91" s="50" t="e">
        <f t="shared" si="3"/>
        <v>#REF!</v>
      </c>
      <c r="M91" s="50" t="e">
        <f>IF(Table110[[#This Row],[TOTAL MW]]&lt;165,Table110[[#This Row],[MW Proyectada (Barra A)]],Table110[[#This Row],[MW Proyectada (Barra A)]]*165/Table110[[#This Row],[TOTAL MW]])</f>
        <v>#REF!</v>
      </c>
      <c r="N91" s="50" t="e">
        <f>IF(Table110[[#This Row],[TOTAL MW]]&lt;165,Table110[[#This Row],[MW Proyectada (Barra B)]],Table110[[#This Row],[MW Proyectada (Barra B)]]*165/Table110[[#This Row],[TOTAL MW]])</f>
        <v>#REF!</v>
      </c>
      <c r="P91" s="54"/>
      <c r="Q91" s="54"/>
      <c r="R91" s="57"/>
      <c r="S91" s="57"/>
    </row>
    <row r="92" spans="2:19" x14ac:dyDescent="0.35">
      <c r="B92" s="55" t="e">
        <f t="shared" si="4"/>
        <v>#REF!</v>
      </c>
      <c r="C92" s="49" t="e">
        <f t="shared" si="5"/>
        <v>#REF!</v>
      </c>
      <c r="D92" s="56" t="e">
        <f>Table110[[#This Row],[Fecha]]</f>
        <v>#REF!</v>
      </c>
      <c r="E92" s="50" t="e">
        <f>VLOOKUP(Table110[[#This Row],[FECHA /HORA]],TBL_CalcDarwin[],7,0)</f>
        <v>#REF!</v>
      </c>
      <c r="F92" s="50" t="e">
        <f>VLOOKUP(Table110[[#This Row],[FECHA /HORA]],TBL_CalcDarwin[],42,0)</f>
        <v>#REF!</v>
      </c>
      <c r="G92" s="50" t="e">
        <f>VLOOKUP(Table110[[#This Row],[FECHA /HORA]],TBL_CalcDarwin[],43,0)</f>
        <v>#REF!</v>
      </c>
      <c r="H92" s="50" t="e">
        <f>VLOOKUP(Table110[[#This Row],[FECHA /HORA]],TBL_CalcDarwin[],40,0)</f>
        <v>#REF!</v>
      </c>
      <c r="I92" s="50" t="e">
        <f>VLOOKUP(Table110[[#This Row],[FECHA /HORA]],TBL_CalcDarwin[],41,0)</f>
        <v>#REF!</v>
      </c>
      <c r="J92" s="50" t="e">
        <f>Table110[[#This Row],[MW Proyectada (Barra A)]]+Table110[[#This Row],[MW Proyectada (Barra B)]]</f>
        <v>#REF!</v>
      </c>
      <c r="L92" s="50" t="e">
        <f t="shared" si="3"/>
        <v>#REF!</v>
      </c>
      <c r="M92" s="50" t="e">
        <f>IF(Table110[[#This Row],[TOTAL MW]]&lt;165,Table110[[#This Row],[MW Proyectada (Barra A)]],Table110[[#This Row],[MW Proyectada (Barra A)]]*165/Table110[[#This Row],[TOTAL MW]])</f>
        <v>#REF!</v>
      </c>
      <c r="N92" s="50" t="e">
        <f>IF(Table110[[#This Row],[TOTAL MW]]&lt;165,Table110[[#This Row],[MW Proyectada (Barra B)]],Table110[[#This Row],[MW Proyectada (Barra B)]]*165/Table110[[#This Row],[TOTAL MW]])</f>
        <v>#REF!</v>
      </c>
      <c r="P92" s="54"/>
      <c r="Q92" s="54"/>
      <c r="R92" s="57"/>
      <c r="S92" s="57"/>
    </row>
    <row r="93" spans="2:19" x14ac:dyDescent="0.35">
      <c r="B93" s="55" t="e">
        <f t="shared" si="4"/>
        <v>#REF!</v>
      </c>
      <c r="C93" s="49" t="e">
        <f t="shared" si="5"/>
        <v>#REF!</v>
      </c>
      <c r="D93" s="56" t="e">
        <f>Table110[[#This Row],[Fecha]]</f>
        <v>#REF!</v>
      </c>
      <c r="E93" s="50" t="e">
        <f>VLOOKUP(Table110[[#This Row],[FECHA /HORA]],TBL_CalcDarwin[],7,0)</f>
        <v>#REF!</v>
      </c>
      <c r="F93" s="50" t="e">
        <f>VLOOKUP(Table110[[#This Row],[FECHA /HORA]],TBL_CalcDarwin[],42,0)</f>
        <v>#REF!</v>
      </c>
      <c r="G93" s="50" t="e">
        <f>VLOOKUP(Table110[[#This Row],[FECHA /HORA]],TBL_CalcDarwin[],43,0)</f>
        <v>#REF!</v>
      </c>
      <c r="H93" s="50" t="e">
        <f>VLOOKUP(Table110[[#This Row],[FECHA /HORA]],TBL_CalcDarwin[],40,0)</f>
        <v>#REF!</v>
      </c>
      <c r="I93" s="50" t="e">
        <f>VLOOKUP(Table110[[#This Row],[FECHA /HORA]],TBL_CalcDarwin[],41,0)</f>
        <v>#REF!</v>
      </c>
      <c r="J93" s="50" t="e">
        <f>Table110[[#This Row],[MW Proyectada (Barra A)]]+Table110[[#This Row],[MW Proyectada (Barra B)]]</f>
        <v>#REF!</v>
      </c>
      <c r="L93" s="50" t="e">
        <f t="shared" si="3"/>
        <v>#REF!</v>
      </c>
      <c r="M93" s="50" t="e">
        <f>IF(Table110[[#This Row],[TOTAL MW]]&lt;165,Table110[[#This Row],[MW Proyectada (Barra A)]],Table110[[#This Row],[MW Proyectada (Barra A)]]*165/Table110[[#This Row],[TOTAL MW]])</f>
        <v>#REF!</v>
      </c>
      <c r="N93" s="50" t="e">
        <f>IF(Table110[[#This Row],[TOTAL MW]]&lt;165,Table110[[#This Row],[MW Proyectada (Barra B)]],Table110[[#This Row],[MW Proyectada (Barra B)]]*165/Table110[[#This Row],[TOTAL MW]])</f>
        <v>#REF!</v>
      </c>
      <c r="P93" s="54"/>
      <c r="Q93" s="54"/>
      <c r="R93" s="57"/>
      <c r="S93" s="57"/>
    </row>
    <row r="94" spans="2:19" x14ac:dyDescent="0.35">
      <c r="B94" s="55" t="e">
        <f t="shared" si="4"/>
        <v>#REF!</v>
      </c>
      <c r="C94" s="49" t="e">
        <f t="shared" si="5"/>
        <v>#REF!</v>
      </c>
      <c r="D94" s="56" t="e">
        <f>Table110[[#This Row],[Fecha]]</f>
        <v>#REF!</v>
      </c>
      <c r="E94" s="50" t="e">
        <f>VLOOKUP(Table110[[#This Row],[FECHA /HORA]],TBL_CalcDarwin[],7,0)</f>
        <v>#REF!</v>
      </c>
      <c r="F94" s="50" t="e">
        <f>VLOOKUP(Table110[[#This Row],[FECHA /HORA]],TBL_CalcDarwin[],42,0)</f>
        <v>#REF!</v>
      </c>
      <c r="G94" s="50" t="e">
        <f>VLOOKUP(Table110[[#This Row],[FECHA /HORA]],TBL_CalcDarwin[],43,0)</f>
        <v>#REF!</v>
      </c>
      <c r="H94" s="50" t="e">
        <f>VLOOKUP(Table110[[#This Row],[FECHA /HORA]],TBL_CalcDarwin[],40,0)</f>
        <v>#REF!</v>
      </c>
      <c r="I94" s="50" t="e">
        <f>VLOOKUP(Table110[[#This Row],[FECHA /HORA]],TBL_CalcDarwin[],41,0)</f>
        <v>#REF!</v>
      </c>
      <c r="J94" s="50" t="e">
        <f>Table110[[#This Row],[MW Proyectada (Barra A)]]+Table110[[#This Row],[MW Proyectada (Barra B)]]</f>
        <v>#REF!</v>
      </c>
      <c r="L94" s="50" t="e">
        <f t="shared" si="3"/>
        <v>#REF!</v>
      </c>
      <c r="M94" s="50" t="e">
        <f>IF(Table110[[#This Row],[TOTAL MW]]&lt;165,Table110[[#This Row],[MW Proyectada (Barra A)]],Table110[[#This Row],[MW Proyectada (Barra A)]]*165/Table110[[#This Row],[TOTAL MW]])</f>
        <v>#REF!</v>
      </c>
      <c r="N94" s="50" t="e">
        <f>IF(Table110[[#This Row],[TOTAL MW]]&lt;165,Table110[[#This Row],[MW Proyectada (Barra B)]],Table110[[#This Row],[MW Proyectada (Barra B)]]*165/Table110[[#This Row],[TOTAL MW]])</f>
        <v>#REF!</v>
      </c>
      <c r="P94" s="54"/>
      <c r="Q94" s="54"/>
      <c r="R94" s="57"/>
      <c r="S94" s="57"/>
    </row>
    <row r="95" spans="2:19" x14ac:dyDescent="0.35">
      <c r="B95" s="55" t="e">
        <f t="shared" si="4"/>
        <v>#REF!</v>
      </c>
      <c r="C95" s="49" t="e">
        <f t="shared" si="5"/>
        <v>#REF!</v>
      </c>
      <c r="D95" s="56" t="e">
        <f>Table110[[#This Row],[Fecha]]</f>
        <v>#REF!</v>
      </c>
      <c r="E95" s="50" t="e">
        <f>VLOOKUP(Table110[[#This Row],[FECHA /HORA]],TBL_CalcDarwin[],7,0)</f>
        <v>#REF!</v>
      </c>
      <c r="F95" s="50" t="e">
        <f>VLOOKUP(Table110[[#This Row],[FECHA /HORA]],TBL_CalcDarwin[],42,0)</f>
        <v>#REF!</v>
      </c>
      <c r="G95" s="50" t="e">
        <f>VLOOKUP(Table110[[#This Row],[FECHA /HORA]],TBL_CalcDarwin[],43,0)</f>
        <v>#REF!</v>
      </c>
      <c r="H95" s="50" t="e">
        <f>VLOOKUP(Table110[[#This Row],[FECHA /HORA]],TBL_CalcDarwin[],40,0)</f>
        <v>#REF!</v>
      </c>
      <c r="I95" s="50" t="e">
        <f>VLOOKUP(Table110[[#This Row],[FECHA /HORA]],TBL_CalcDarwin[],41,0)</f>
        <v>#REF!</v>
      </c>
      <c r="J95" s="50" t="e">
        <f>Table110[[#This Row],[MW Proyectada (Barra A)]]+Table110[[#This Row],[MW Proyectada (Barra B)]]</f>
        <v>#REF!</v>
      </c>
      <c r="L95" s="50" t="e">
        <f t="shared" si="3"/>
        <v>#REF!</v>
      </c>
      <c r="M95" s="50" t="e">
        <f>IF(Table110[[#This Row],[TOTAL MW]]&lt;165,Table110[[#This Row],[MW Proyectada (Barra A)]],Table110[[#This Row],[MW Proyectada (Barra A)]]*165/Table110[[#This Row],[TOTAL MW]])</f>
        <v>#REF!</v>
      </c>
      <c r="N95" s="50" t="e">
        <f>IF(Table110[[#This Row],[TOTAL MW]]&lt;165,Table110[[#This Row],[MW Proyectada (Barra B)]],Table110[[#This Row],[MW Proyectada (Barra B)]]*165/Table110[[#This Row],[TOTAL MW]])</f>
        <v>#REF!</v>
      </c>
      <c r="P95" s="54"/>
      <c r="Q95" s="54"/>
      <c r="R95" s="57"/>
      <c r="S95" s="57"/>
    </row>
    <row r="96" spans="2:19" x14ac:dyDescent="0.35">
      <c r="B96" s="55" t="e">
        <f t="shared" si="4"/>
        <v>#REF!</v>
      </c>
      <c r="C96" s="49" t="e">
        <f t="shared" si="5"/>
        <v>#REF!</v>
      </c>
      <c r="D96" s="56" t="e">
        <f>Table110[[#This Row],[Fecha]]</f>
        <v>#REF!</v>
      </c>
      <c r="E96" s="50" t="e">
        <f>VLOOKUP(Table110[[#This Row],[FECHA /HORA]],TBL_CalcDarwin[],7,0)</f>
        <v>#REF!</v>
      </c>
      <c r="F96" s="50" t="e">
        <f>VLOOKUP(Table110[[#This Row],[FECHA /HORA]],TBL_CalcDarwin[],42,0)</f>
        <v>#REF!</v>
      </c>
      <c r="G96" s="50" t="e">
        <f>VLOOKUP(Table110[[#This Row],[FECHA /HORA]],TBL_CalcDarwin[],43,0)</f>
        <v>#REF!</v>
      </c>
      <c r="H96" s="50" t="e">
        <f>VLOOKUP(Table110[[#This Row],[FECHA /HORA]],TBL_CalcDarwin[],40,0)</f>
        <v>#REF!</v>
      </c>
      <c r="I96" s="50" t="e">
        <f>VLOOKUP(Table110[[#This Row],[FECHA /HORA]],TBL_CalcDarwin[],41,0)</f>
        <v>#REF!</v>
      </c>
      <c r="J96" s="50" t="e">
        <f>Table110[[#This Row],[MW Proyectada (Barra A)]]+Table110[[#This Row],[MW Proyectada (Barra B)]]</f>
        <v>#REF!</v>
      </c>
      <c r="L96" s="50" t="e">
        <f t="shared" si="3"/>
        <v>#REF!</v>
      </c>
      <c r="M96" s="50" t="e">
        <f>IF(Table110[[#This Row],[TOTAL MW]]&lt;165,Table110[[#This Row],[MW Proyectada (Barra A)]],Table110[[#This Row],[MW Proyectada (Barra A)]]*165/Table110[[#This Row],[TOTAL MW]])</f>
        <v>#REF!</v>
      </c>
      <c r="N96" s="50" t="e">
        <f>IF(Table110[[#This Row],[TOTAL MW]]&lt;165,Table110[[#This Row],[MW Proyectada (Barra B)]],Table110[[#This Row],[MW Proyectada (Barra B)]]*165/Table110[[#This Row],[TOTAL MW]])</f>
        <v>#REF!</v>
      </c>
      <c r="P96" s="54"/>
      <c r="Q96" s="54"/>
      <c r="R96" s="57"/>
      <c r="S96" s="57"/>
    </row>
    <row r="97" spans="2:19" x14ac:dyDescent="0.35">
      <c r="B97" s="55" t="e">
        <f t="shared" si="4"/>
        <v>#REF!</v>
      </c>
      <c r="C97" s="49" t="e">
        <f t="shared" si="5"/>
        <v>#REF!</v>
      </c>
      <c r="D97" s="56" t="e">
        <f>Table110[[#This Row],[Fecha]]</f>
        <v>#REF!</v>
      </c>
      <c r="E97" s="50" t="e">
        <f>VLOOKUP(Table110[[#This Row],[FECHA /HORA]],TBL_CalcDarwin[],7,0)</f>
        <v>#REF!</v>
      </c>
      <c r="F97" s="50" t="e">
        <f>VLOOKUP(Table110[[#This Row],[FECHA /HORA]],TBL_CalcDarwin[],42,0)</f>
        <v>#REF!</v>
      </c>
      <c r="G97" s="50" t="e">
        <f>VLOOKUP(Table110[[#This Row],[FECHA /HORA]],TBL_CalcDarwin[],43,0)</f>
        <v>#REF!</v>
      </c>
      <c r="H97" s="50" t="e">
        <f>VLOOKUP(Table110[[#This Row],[FECHA /HORA]],TBL_CalcDarwin[],40,0)</f>
        <v>#REF!</v>
      </c>
      <c r="I97" s="50" t="e">
        <f>VLOOKUP(Table110[[#This Row],[FECHA /HORA]],TBL_CalcDarwin[],41,0)</f>
        <v>#REF!</v>
      </c>
      <c r="J97" s="50" t="e">
        <f>Table110[[#This Row],[MW Proyectada (Barra A)]]+Table110[[#This Row],[MW Proyectada (Barra B)]]</f>
        <v>#REF!</v>
      </c>
      <c r="L97" s="50" t="e">
        <f t="shared" si="3"/>
        <v>#REF!</v>
      </c>
      <c r="M97" s="50" t="e">
        <f>IF(Table110[[#This Row],[TOTAL MW]]&lt;165,Table110[[#This Row],[MW Proyectada (Barra A)]],Table110[[#This Row],[MW Proyectada (Barra A)]]*165/Table110[[#This Row],[TOTAL MW]])</f>
        <v>#REF!</v>
      </c>
      <c r="N97" s="50" t="e">
        <f>IF(Table110[[#This Row],[TOTAL MW]]&lt;165,Table110[[#This Row],[MW Proyectada (Barra B)]],Table110[[#This Row],[MW Proyectada (Barra B)]]*165/Table110[[#This Row],[TOTAL MW]])</f>
        <v>#REF!</v>
      </c>
      <c r="P97" s="54"/>
      <c r="Q97" s="54"/>
      <c r="R97" s="57"/>
      <c r="S97" s="57"/>
    </row>
    <row r="98" spans="2:19" x14ac:dyDescent="0.35">
      <c r="B98" s="55" t="e">
        <f t="shared" si="4"/>
        <v>#REF!</v>
      </c>
      <c r="C98" s="49" t="e">
        <f t="shared" si="5"/>
        <v>#REF!</v>
      </c>
      <c r="D98" s="56" t="e">
        <f>Table110[[#This Row],[Fecha]]</f>
        <v>#REF!</v>
      </c>
      <c r="E98" s="50" t="e">
        <f>VLOOKUP(Table110[[#This Row],[FECHA /HORA]],TBL_CalcDarwin[],7,0)</f>
        <v>#REF!</v>
      </c>
      <c r="F98" s="50" t="e">
        <f>VLOOKUP(Table110[[#This Row],[FECHA /HORA]],TBL_CalcDarwin[],42,0)</f>
        <v>#REF!</v>
      </c>
      <c r="G98" s="50" t="e">
        <f>VLOOKUP(Table110[[#This Row],[FECHA /HORA]],TBL_CalcDarwin[],43,0)</f>
        <v>#REF!</v>
      </c>
      <c r="H98" s="50" t="e">
        <f>VLOOKUP(Table110[[#This Row],[FECHA /HORA]],TBL_CalcDarwin[],40,0)</f>
        <v>#REF!</v>
      </c>
      <c r="I98" s="50" t="e">
        <f>VLOOKUP(Table110[[#This Row],[FECHA /HORA]],TBL_CalcDarwin[],41,0)</f>
        <v>#REF!</v>
      </c>
      <c r="J98" s="50" t="e">
        <f>Table110[[#This Row],[MW Proyectada (Barra A)]]+Table110[[#This Row],[MW Proyectada (Barra B)]]</f>
        <v>#REF!</v>
      </c>
      <c r="L98" s="50" t="e">
        <f t="shared" si="3"/>
        <v>#REF!</v>
      </c>
      <c r="M98" s="50" t="e">
        <f>IF(Table110[[#This Row],[TOTAL MW]]&lt;165,Table110[[#This Row],[MW Proyectada (Barra A)]],Table110[[#This Row],[MW Proyectada (Barra A)]]*165/Table110[[#This Row],[TOTAL MW]])</f>
        <v>#REF!</v>
      </c>
      <c r="N98" s="50" t="e">
        <f>IF(Table110[[#This Row],[TOTAL MW]]&lt;165,Table110[[#This Row],[MW Proyectada (Barra B)]],Table110[[#This Row],[MW Proyectada (Barra B)]]*165/Table110[[#This Row],[TOTAL MW]])</f>
        <v>#REF!</v>
      </c>
      <c r="P98" s="54"/>
      <c r="Q98" s="54"/>
      <c r="R98" s="57"/>
      <c r="S98" s="57"/>
    </row>
    <row r="99" spans="2:19" x14ac:dyDescent="0.35">
      <c r="B99" s="55" t="e">
        <f t="shared" si="4"/>
        <v>#REF!</v>
      </c>
      <c r="C99" s="49" t="e">
        <f t="shared" si="5"/>
        <v>#REF!</v>
      </c>
      <c r="D99" s="56" t="e">
        <f>Table110[[#This Row],[Fecha]]</f>
        <v>#REF!</v>
      </c>
      <c r="E99" s="50" t="e">
        <f>VLOOKUP(Table110[[#This Row],[FECHA /HORA]],TBL_CalcDarwin[],7,0)</f>
        <v>#REF!</v>
      </c>
      <c r="F99" s="50" t="e">
        <f>VLOOKUP(Table110[[#This Row],[FECHA /HORA]],TBL_CalcDarwin[],42,0)</f>
        <v>#REF!</v>
      </c>
      <c r="G99" s="50" t="e">
        <f>VLOOKUP(Table110[[#This Row],[FECHA /HORA]],TBL_CalcDarwin[],43,0)</f>
        <v>#REF!</v>
      </c>
      <c r="H99" s="50" t="e">
        <f>VLOOKUP(Table110[[#This Row],[FECHA /HORA]],TBL_CalcDarwin[],40,0)</f>
        <v>#REF!</v>
      </c>
      <c r="I99" s="50" t="e">
        <f>VLOOKUP(Table110[[#This Row],[FECHA /HORA]],TBL_CalcDarwin[],41,0)</f>
        <v>#REF!</v>
      </c>
      <c r="J99" s="50" t="e">
        <f>Table110[[#This Row],[MW Proyectada (Barra A)]]+Table110[[#This Row],[MW Proyectada (Barra B)]]</f>
        <v>#REF!</v>
      </c>
      <c r="L99" s="50" t="e">
        <f t="shared" si="3"/>
        <v>#REF!</v>
      </c>
      <c r="M99" s="50" t="e">
        <f>IF(Table110[[#This Row],[TOTAL MW]]&lt;165,Table110[[#This Row],[MW Proyectada (Barra A)]],Table110[[#This Row],[MW Proyectada (Barra A)]]*165/Table110[[#This Row],[TOTAL MW]])</f>
        <v>#REF!</v>
      </c>
      <c r="N99" s="50" t="e">
        <f>IF(Table110[[#This Row],[TOTAL MW]]&lt;165,Table110[[#This Row],[MW Proyectada (Barra B)]],Table110[[#This Row],[MW Proyectada (Barra B)]]*165/Table110[[#This Row],[TOTAL MW]])</f>
        <v>#REF!</v>
      </c>
      <c r="P99" s="54"/>
      <c r="Q99" s="54"/>
      <c r="R99" s="57"/>
      <c r="S99" s="57"/>
    </row>
    <row r="100" spans="2:19" x14ac:dyDescent="0.35">
      <c r="B100" s="55" t="e">
        <f t="shared" si="4"/>
        <v>#REF!</v>
      </c>
      <c r="C100" s="49" t="e">
        <f t="shared" si="5"/>
        <v>#REF!</v>
      </c>
      <c r="D100" s="56" t="e">
        <f>Table110[[#This Row],[Fecha]]</f>
        <v>#REF!</v>
      </c>
      <c r="E100" s="50" t="e">
        <f>VLOOKUP(Table110[[#This Row],[FECHA /HORA]],TBL_CalcDarwin[],7,0)</f>
        <v>#REF!</v>
      </c>
      <c r="F100" s="50" t="e">
        <f>VLOOKUP(Table110[[#This Row],[FECHA /HORA]],TBL_CalcDarwin[],42,0)</f>
        <v>#REF!</v>
      </c>
      <c r="G100" s="50" t="e">
        <f>VLOOKUP(Table110[[#This Row],[FECHA /HORA]],TBL_CalcDarwin[],43,0)</f>
        <v>#REF!</v>
      </c>
      <c r="H100" s="50" t="e">
        <f>VLOOKUP(Table110[[#This Row],[FECHA /HORA]],TBL_CalcDarwin[],40,0)</f>
        <v>#REF!</v>
      </c>
      <c r="I100" s="50" t="e">
        <f>VLOOKUP(Table110[[#This Row],[FECHA /HORA]],TBL_CalcDarwin[],41,0)</f>
        <v>#REF!</v>
      </c>
      <c r="J100" s="50" t="e">
        <f>Table110[[#This Row],[MW Proyectada (Barra A)]]+Table110[[#This Row],[MW Proyectada (Barra B)]]</f>
        <v>#REF!</v>
      </c>
      <c r="L100" s="50" t="e">
        <f t="shared" si="3"/>
        <v>#REF!</v>
      </c>
      <c r="M100" s="50" t="e">
        <f>IF(Table110[[#This Row],[TOTAL MW]]&lt;165,Table110[[#This Row],[MW Proyectada (Barra A)]],Table110[[#This Row],[MW Proyectada (Barra A)]]*165/Table110[[#This Row],[TOTAL MW]])</f>
        <v>#REF!</v>
      </c>
      <c r="N100" s="50" t="e">
        <f>IF(Table110[[#This Row],[TOTAL MW]]&lt;165,Table110[[#This Row],[MW Proyectada (Barra B)]],Table110[[#This Row],[MW Proyectada (Barra B)]]*165/Table110[[#This Row],[TOTAL MW]])</f>
        <v>#REF!</v>
      </c>
      <c r="P100" s="54"/>
      <c r="Q100" s="54"/>
      <c r="R100" s="57"/>
      <c r="S100" s="57"/>
    </row>
    <row r="101" spans="2:19" x14ac:dyDescent="0.35">
      <c r="B101" s="55" t="e">
        <f t="shared" si="4"/>
        <v>#REF!</v>
      </c>
      <c r="C101" s="49" t="e">
        <f t="shared" si="5"/>
        <v>#REF!</v>
      </c>
      <c r="D101" s="56" t="e">
        <f>Table110[[#This Row],[Fecha]]</f>
        <v>#REF!</v>
      </c>
      <c r="E101" s="50" t="e">
        <f>VLOOKUP(Table110[[#This Row],[FECHA /HORA]],TBL_CalcDarwin[],7,0)</f>
        <v>#REF!</v>
      </c>
      <c r="F101" s="50" t="e">
        <f>VLOOKUP(Table110[[#This Row],[FECHA /HORA]],TBL_CalcDarwin[],42,0)</f>
        <v>#REF!</v>
      </c>
      <c r="G101" s="50" t="e">
        <f>VLOOKUP(Table110[[#This Row],[FECHA /HORA]],TBL_CalcDarwin[],43,0)</f>
        <v>#REF!</v>
      </c>
      <c r="H101" s="50" t="e">
        <f>VLOOKUP(Table110[[#This Row],[FECHA /HORA]],TBL_CalcDarwin[],40,0)</f>
        <v>#REF!</v>
      </c>
      <c r="I101" s="50" t="e">
        <f>VLOOKUP(Table110[[#This Row],[FECHA /HORA]],TBL_CalcDarwin[],41,0)</f>
        <v>#REF!</v>
      </c>
      <c r="J101" s="50" t="e">
        <f>Table110[[#This Row],[MW Proyectada (Barra A)]]+Table110[[#This Row],[MW Proyectada (Barra B)]]</f>
        <v>#REF!</v>
      </c>
      <c r="L101" s="50" t="e">
        <f t="shared" si="3"/>
        <v>#REF!</v>
      </c>
      <c r="M101" s="50" t="e">
        <f>IF(Table110[[#This Row],[TOTAL MW]]&lt;165,Table110[[#This Row],[MW Proyectada (Barra A)]],Table110[[#This Row],[MW Proyectada (Barra A)]]*165/Table110[[#This Row],[TOTAL MW]])</f>
        <v>#REF!</v>
      </c>
      <c r="N101" s="50" t="e">
        <f>IF(Table110[[#This Row],[TOTAL MW]]&lt;165,Table110[[#This Row],[MW Proyectada (Barra B)]],Table110[[#This Row],[MW Proyectada (Barra B)]]*165/Table110[[#This Row],[TOTAL MW]])</f>
        <v>#REF!</v>
      </c>
      <c r="P101" s="54"/>
      <c r="Q101" s="54"/>
      <c r="R101" s="57"/>
      <c r="S101" s="57"/>
    </row>
    <row r="102" spans="2:19" x14ac:dyDescent="0.35">
      <c r="B102" s="55" t="e">
        <f t="shared" si="4"/>
        <v>#REF!</v>
      </c>
      <c r="C102" s="49" t="e">
        <f t="shared" si="5"/>
        <v>#REF!</v>
      </c>
      <c r="D102" s="56" t="e">
        <f>Table110[[#This Row],[Fecha]]</f>
        <v>#REF!</v>
      </c>
      <c r="E102" s="50" t="e">
        <f>VLOOKUP(Table110[[#This Row],[FECHA /HORA]],TBL_CalcDarwin[],7,0)</f>
        <v>#REF!</v>
      </c>
      <c r="F102" s="50" t="e">
        <f>VLOOKUP(Table110[[#This Row],[FECHA /HORA]],TBL_CalcDarwin[],42,0)</f>
        <v>#REF!</v>
      </c>
      <c r="G102" s="50" t="e">
        <f>VLOOKUP(Table110[[#This Row],[FECHA /HORA]],TBL_CalcDarwin[],43,0)</f>
        <v>#REF!</v>
      </c>
      <c r="H102" s="50" t="e">
        <f>VLOOKUP(Table110[[#This Row],[FECHA /HORA]],TBL_CalcDarwin[],40,0)</f>
        <v>#REF!</v>
      </c>
      <c r="I102" s="50" t="e">
        <f>VLOOKUP(Table110[[#This Row],[FECHA /HORA]],TBL_CalcDarwin[],41,0)</f>
        <v>#REF!</v>
      </c>
      <c r="J102" s="50" t="e">
        <f>Table110[[#This Row],[MW Proyectada (Barra A)]]+Table110[[#This Row],[MW Proyectada (Barra B)]]</f>
        <v>#REF!</v>
      </c>
      <c r="L102" s="50" t="e">
        <f t="shared" si="3"/>
        <v>#REF!</v>
      </c>
      <c r="M102" s="50" t="e">
        <f>IF(Table110[[#This Row],[TOTAL MW]]&lt;165,Table110[[#This Row],[MW Proyectada (Barra A)]],Table110[[#This Row],[MW Proyectada (Barra A)]]*165/Table110[[#This Row],[TOTAL MW]])</f>
        <v>#REF!</v>
      </c>
      <c r="N102" s="50" t="e">
        <f>IF(Table110[[#This Row],[TOTAL MW]]&lt;165,Table110[[#This Row],[MW Proyectada (Barra B)]],Table110[[#This Row],[MW Proyectada (Barra B)]]*165/Table110[[#This Row],[TOTAL MW]])</f>
        <v>#REF!</v>
      </c>
      <c r="P102" s="54"/>
      <c r="Q102" s="54"/>
      <c r="R102" s="57"/>
      <c r="S102" s="57"/>
    </row>
    <row r="103" spans="2:19" x14ac:dyDescent="0.35">
      <c r="B103" s="55" t="e">
        <f t="shared" si="4"/>
        <v>#REF!</v>
      </c>
      <c r="C103" s="49" t="e">
        <f t="shared" si="5"/>
        <v>#REF!</v>
      </c>
      <c r="D103" s="56" t="e">
        <f>Table110[[#This Row],[Fecha]]</f>
        <v>#REF!</v>
      </c>
      <c r="E103" s="50" t="e">
        <f>VLOOKUP(Table110[[#This Row],[FECHA /HORA]],TBL_CalcDarwin[],7,0)</f>
        <v>#REF!</v>
      </c>
      <c r="F103" s="50" t="e">
        <f>VLOOKUP(Table110[[#This Row],[FECHA /HORA]],TBL_CalcDarwin[],42,0)</f>
        <v>#REF!</v>
      </c>
      <c r="G103" s="50" t="e">
        <f>VLOOKUP(Table110[[#This Row],[FECHA /HORA]],TBL_CalcDarwin[],43,0)</f>
        <v>#REF!</v>
      </c>
      <c r="H103" s="50" t="e">
        <f>VLOOKUP(Table110[[#This Row],[FECHA /HORA]],TBL_CalcDarwin[],40,0)</f>
        <v>#REF!</v>
      </c>
      <c r="I103" s="50" t="e">
        <f>VLOOKUP(Table110[[#This Row],[FECHA /HORA]],TBL_CalcDarwin[],41,0)</f>
        <v>#REF!</v>
      </c>
      <c r="J103" s="50" t="e">
        <f>Table110[[#This Row],[MW Proyectada (Barra A)]]+Table110[[#This Row],[MW Proyectada (Barra B)]]</f>
        <v>#REF!</v>
      </c>
      <c r="L103" s="50" t="e">
        <f t="shared" si="3"/>
        <v>#REF!</v>
      </c>
      <c r="M103" s="50" t="e">
        <f>IF(Table110[[#This Row],[TOTAL MW]]&lt;165,Table110[[#This Row],[MW Proyectada (Barra A)]],Table110[[#This Row],[MW Proyectada (Barra A)]]*165/Table110[[#This Row],[TOTAL MW]])</f>
        <v>#REF!</v>
      </c>
      <c r="N103" s="50" t="e">
        <f>IF(Table110[[#This Row],[TOTAL MW]]&lt;165,Table110[[#This Row],[MW Proyectada (Barra B)]],Table110[[#This Row],[MW Proyectada (Barra B)]]*165/Table110[[#This Row],[TOTAL MW]])</f>
        <v>#REF!</v>
      </c>
      <c r="P103" s="54"/>
      <c r="Q103" s="54"/>
      <c r="R103" s="57"/>
      <c r="S103" s="57"/>
    </row>
    <row r="104" spans="2:19" x14ac:dyDescent="0.35">
      <c r="B104" s="55" t="e">
        <f t="shared" si="4"/>
        <v>#REF!</v>
      </c>
      <c r="C104" s="49" t="e">
        <f t="shared" si="5"/>
        <v>#REF!</v>
      </c>
      <c r="D104" s="56" t="e">
        <f>Table110[[#This Row],[Fecha]]</f>
        <v>#REF!</v>
      </c>
      <c r="E104" s="50" t="e">
        <f>VLOOKUP(Table110[[#This Row],[FECHA /HORA]],TBL_CalcDarwin[],7,0)</f>
        <v>#REF!</v>
      </c>
      <c r="F104" s="50" t="e">
        <f>VLOOKUP(Table110[[#This Row],[FECHA /HORA]],TBL_CalcDarwin[],42,0)</f>
        <v>#REF!</v>
      </c>
      <c r="G104" s="50" t="e">
        <f>VLOOKUP(Table110[[#This Row],[FECHA /HORA]],TBL_CalcDarwin[],43,0)</f>
        <v>#REF!</v>
      </c>
      <c r="H104" s="50" t="e">
        <f>VLOOKUP(Table110[[#This Row],[FECHA /HORA]],TBL_CalcDarwin[],40,0)</f>
        <v>#REF!</v>
      </c>
      <c r="I104" s="50" t="e">
        <f>VLOOKUP(Table110[[#This Row],[FECHA /HORA]],TBL_CalcDarwin[],41,0)</f>
        <v>#REF!</v>
      </c>
      <c r="J104" s="50" t="e">
        <f>Table110[[#This Row],[MW Proyectada (Barra A)]]+Table110[[#This Row],[MW Proyectada (Barra B)]]</f>
        <v>#REF!</v>
      </c>
      <c r="L104" s="50" t="e">
        <f t="shared" si="3"/>
        <v>#REF!</v>
      </c>
      <c r="M104" s="50" t="e">
        <f>IF(Table110[[#This Row],[TOTAL MW]]&lt;165,Table110[[#This Row],[MW Proyectada (Barra A)]],Table110[[#This Row],[MW Proyectada (Barra A)]]*165/Table110[[#This Row],[TOTAL MW]])</f>
        <v>#REF!</v>
      </c>
      <c r="N104" s="50" t="e">
        <f>IF(Table110[[#This Row],[TOTAL MW]]&lt;165,Table110[[#This Row],[MW Proyectada (Barra B)]],Table110[[#This Row],[MW Proyectada (Barra B)]]*165/Table110[[#This Row],[TOTAL MW]])</f>
        <v>#REF!</v>
      </c>
      <c r="P104" s="54"/>
      <c r="Q104" s="54"/>
      <c r="R104" s="57"/>
      <c r="S104" s="57"/>
    </row>
    <row r="105" spans="2:19" x14ac:dyDescent="0.35">
      <c r="B105" s="55" t="e">
        <f t="shared" si="4"/>
        <v>#REF!</v>
      </c>
      <c r="C105" s="49" t="e">
        <f t="shared" si="5"/>
        <v>#REF!</v>
      </c>
      <c r="D105" s="56" t="e">
        <f>Table110[[#This Row],[Fecha]]</f>
        <v>#REF!</v>
      </c>
      <c r="E105" s="50" t="e">
        <f>VLOOKUP(Table110[[#This Row],[FECHA /HORA]],TBL_CalcDarwin[],7,0)</f>
        <v>#REF!</v>
      </c>
      <c r="F105" s="50" t="e">
        <f>VLOOKUP(Table110[[#This Row],[FECHA /HORA]],TBL_CalcDarwin[],42,0)</f>
        <v>#REF!</v>
      </c>
      <c r="G105" s="50" t="e">
        <f>VLOOKUP(Table110[[#This Row],[FECHA /HORA]],TBL_CalcDarwin[],43,0)</f>
        <v>#REF!</v>
      </c>
      <c r="H105" s="50" t="e">
        <f>VLOOKUP(Table110[[#This Row],[FECHA /HORA]],TBL_CalcDarwin[],40,0)</f>
        <v>#REF!</v>
      </c>
      <c r="I105" s="50" t="e">
        <f>VLOOKUP(Table110[[#This Row],[FECHA /HORA]],TBL_CalcDarwin[],41,0)</f>
        <v>#REF!</v>
      </c>
      <c r="J105" s="50" t="e">
        <f>Table110[[#This Row],[MW Proyectada (Barra A)]]+Table110[[#This Row],[MW Proyectada (Barra B)]]</f>
        <v>#REF!</v>
      </c>
      <c r="L105" s="50" t="e">
        <f t="shared" si="3"/>
        <v>#REF!</v>
      </c>
      <c r="M105" s="50" t="e">
        <f>IF(Table110[[#This Row],[TOTAL MW]]&lt;165,Table110[[#This Row],[MW Proyectada (Barra A)]],Table110[[#This Row],[MW Proyectada (Barra A)]]*165/Table110[[#This Row],[TOTAL MW]])</f>
        <v>#REF!</v>
      </c>
      <c r="N105" s="50" t="e">
        <f>IF(Table110[[#This Row],[TOTAL MW]]&lt;165,Table110[[#This Row],[MW Proyectada (Barra B)]],Table110[[#This Row],[MW Proyectada (Barra B)]]*165/Table110[[#This Row],[TOTAL MW]])</f>
        <v>#REF!</v>
      </c>
      <c r="P105" s="54"/>
      <c r="Q105" s="54"/>
      <c r="R105" s="57"/>
      <c r="S105" s="57"/>
    </row>
    <row r="106" spans="2:19" x14ac:dyDescent="0.35">
      <c r="B106" s="55" t="e">
        <f t="shared" si="4"/>
        <v>#REF!</v>
      </c>
      <c r="C106" s="49" t="e">
        <f t="shared" si="5"/>
        <v>#REF!</v>
      </c>
      <c r="D106" s="56" t="e">
        <f>Table110[[#This Row],[Fecha]]</f>
        <v>#REF!</v>
      </c>
      <c r="E106" s="50" t="e">
        <f>VLOOKUP(Table110[[#This Row],[FECHA /HORA]],TBL_CalcDarwin[],7,0)</f>
        <v>#REF!</v>
      </c>
      <c r="F106" s="50" t="e">
        <f>VLOOKUP(Table110[[#This Row],[FECHA /HORA]],TBL_CalcDarwin[],42,0)</f>
        <v>#REF!</v>
      </c>
      <c r="G106" s="50" t="e">
        <f>VLOOKUP(Table110[[#This Row],[FECHA /HORA]],TBL_CalcDarwin[],43,0)</f>
        <v>#REF!</v>
      </c>
      <c r="H106" s="50" t="e">
        <f>VLOOKUP(Table110[[#This Row],[FECHA /HORA]],TBL_CalcDarwin[],40,0)</f>
        <v>#REF!</v>
      </c>
      <c r="I106" s="50" t="e">
        <f>VLOOKUP(Table110[[#This Row],[FECHA /HORA]],TBL_CalcDarwin[],41,0)</f>
        <v>#REF!</v>
      </c>
      <c r="J106" s="50" t="e">
        <f>Table110[[#This Row],[MW Proyectada (Barra A)]]+Table110[[#This Row],[MW Proyectada (Barra B)]]</f>
        <v>#REF!</v>
      </c>
      <c r="L106" s="50" t="e">
        <f t="shared" si="3"/>
        <v>#REF!</v>
      </c>
      <c r="M106" s="50" t="e">
        <f>IF(Table110[[#This Row],[TOTAL MW]]&lt;165,Table110[[#This Row],[MW Proyectada (Barra A)]],Table110[[#This Row],[MW Proyectada (Barra A)]]*165/Table110[[#This Row],[TOTAL MW]])</f>
        <v>#REF!</v>
      </c>
      <c r="N106" s="50" t="e">
        <f>IF(Table110[[#This Row],[TOTAL MW]]&lt;165,Table110[[#This Row],[MW Proyectada (Barra B)]],Table110[[#This Row],[MW Proyectada (Barra B)]]*165/Table110[[#This Row],[TOTAL MW]])</f>
        <v>#REF!</v>
      </c>
      <c r="P106" s="54"/>
      <c r="Q106" s="54"/>
      <c r="R106" s="57"/>
      <c r="S106" s="57"/>
    </row>
    <row r="107" spans="2:19" x14ac:dyDescent="0.35">
      <c r="B107" s="55" t="e">
        <f t="shared" si="4"/>
        <v>#REF!</v>
      </c>
      <c r="C107" s="49" t="e">
        <f t="shared" si="5"/>
        <v>#REF!</v>
      </c>
      <c r="D107" s="56" t="e">
        <f>Table110[[#This Row],[Fecha]]</f>
        <v>#REF!</v>
      </c>
      <c r="E107" s="50" t="e">
        <f>VLOOKUP(Table110[[#This Row],[FECHA /HORA]],TBL_CalcDarwin[],7,0)</f>
        <v>#REF!</v>
      </c>
      <c r="F107" s="50" t="e">
        <f>VLOOKUP(Table110[[#This Row],[FECHA /HORA]],TBL_CalcDarwin[],42,0)</f>
        <v>#REF!</v>
      </c>
      <c r="G107" s="50" t="e">
        <f>VLOOKUP(Table110[[#This Row],[FECHA /HORA]],TBL_CalcDarwin[],43,0)</f>
        <v>#REF!</v>
      </c>
      <c r="H107" s="50" t="e">
        <f>VLOOKUP(Table110[[#This Row],[FECHA /HORA]],TBL_CalcDarwin[],40,0)</f>
        <v>#REF!</v>
      </c>
      <c r="I107" s="50" t="e">
        <f>VLOOKUP(Table110[[#This Row],[FECHA /HORA]],TBL_CalcDarwin[],41,0)</f>
        <v>#REF!</v>
      </c>
      <c r="J107" s="50" t="e">
        <f>Table110[[#This Row],[MW Proyectada (Barra A)]]+Table110[[#This Row],[MW Proyectada (Barra B)]]</f>
        <v>#REF!</v>
      </c>
      <c r="L107" s="50" t="e">
        <f t="shared" si="3"/>
        <v>#REF!</v>
      </c>
      <c r="M107" s="50" t="e">
        <f>IF(Table110[[#This Row],[TOTAL MW]]&lt;165,Table110[[#This Row],[MW Proyectada (Barra A)]],Table110[[#This Row],[MW Proyectada (Barra A)]]*165/Table110[[#This Row],[TOTAL MW]])</f>
        <v>#REF!</v>
      </c>
      <c r="N107" s="50" t="e">
        <f>IF(Table110[[#This Row],[TOTAL MW]]&lt;165,Table110[[#This Row],[MW Proyectada (Barra B)]],Table110[[#This Row],[MW Proyectada (Barra B)]]*165/Table110[[#This Row],[TOTAL MW]])</f>
        <v>#REF!</v>
      </c>
      <c r="P107" s="54"/>
      <c r="Q107" s="54"/>
      <c r="R107" s="57"/>
      <c r="S107" s="57"/>
    </row>
    <row r="108" spans="2:19" x14ac:dyDescent="0.35">
      <c r="B108" s="55" t="e">
        <f t="shared" si="4"/>
        <v>#REF!</v>
      </c>
      <c r="C108" s="49" t="e">
        <f t="shared" si="5"/>
        <v>#REF!</v>
      </c>
      <c r="D108" s="56" t="e">
        <f>Table110[[#This Row],[Fecha]]</f>
        <v>#REF!</v>
      </c>
      <c r="E108" s="50" t="e">
        <f>VLOOKUP(Table110[[#This Row],[FECHA /HORA]],TBL_CalcDarwin[],7,0)</f>
        <v>#REF!</v>
      </c>
      <c r="F108" s="50" t="e">
        <f>VLOOKUP(Table110[[#This Row],[FECHA /HORA]],TBL_CalcDarwin[],42,0)</f>
        <v>#REF!</v>
      </c>
      <c r="G108" s="50" t="e">
        <f>VLOOKUP(Table110[[#This Row],[FECHA /HORA]],TBL_CalcDarwin[],43,0)</f>
        <v>#REF!</v>
      </c>
      <c r="H108" s="50" t="e">
        <f>VLOOKUP(Table110[[#This Row],[FECHA /HORA]],TBL_CalcDarwin[],40,0)</f>
        <v>#REF!</v>
      </c>
      <c r="I108" s="50" t="e">
        <f>VLOOKUP(Table110[[#This Row],[FECHA /HORA]],TBL_CalcDarwin[],41,0)</f>
        <v>#REF!</v>
      </c>
      <c r="J108" s="50" t="e">
        <f>Table110[[#This Row],[MW Proyectada (Barra A)]]+Table110[[#This Row],[MW Proyectada (Barra B)]]</f>
        <v>#REF!</v>
      </c>
      <c r="L108" s="50" t="e">
        <f t="shared" si="3"/>
        <v>#REF!</v>
      </c>
      <c r="M108" s="50" t="e">
        <f>IF(Table110[[#This Row],[TOTAL MW]]&lt;165,Table110[[#This Row],[MW Proyectada (Barra A)]],Table110[[#This Row],[MW Proyectada (Barra A)]]*165/Table110[[#This Row],[TOTAL MW]])</f>
        <v>#REF!</v>
      </c>
      <c r="N108" s="50" t="e">
        <f>IF(Table110[[#This Row],[TOTAL MW]]&lt;165,Table110[[#This Row],[MW Proyectada (Barra B)]],Table110[[#This Row],[MW Proyectada (Barra B)]]*165/Table110[[#This Row],[TOTAL MW]])</f>
        <v>#REF!</v>
      </c>
      <c r="P108" s="54"/>
      <c r="Q108" s="54"/>
      <c r="R108" s="57"/>
      <c r="S108" s="57"/>
    </row>
    <row r="109" spans="2:19" x14ac:dyDescent="0.35">
      <c r="B109" s="55" t="e">
        <f t="shared" si="4"/>
        <v>#REF!</v>
      </c>
      <c r="C109" s="49" t="e">
        <f t="shared" si="5"/>
        <v>#REF!</v>
      </c>
      <c r="D109" s="56" t="e">
        <f>Table110[[#This Row],[Fecha]]</f>
        <v>#REF!</v>
      </c>
      <c r="E109" s="50" t="e">
        <f>VLOOKUP(Table110[[#This Row],[FECHA /HORA]],TBL_CalcDarwin[],7,0)</f>
        <v>#REF!</v>
      </c>
      <c r="F109" s="50" t="e">
        <f>VLOOKUP(Table110[[#This Row],[FECHA /HORA]],TBL_CalcDarwin[],42,0)</f>
        <v>#REF!</v>
      </c>
      <c r="G109" s="50" t="e">
        <f>VLOOKUP(Table110[[#This Row],[FECHA /HORA]],TBL_CalcDarwin[],43,0)</f>
        <v>#REF!</v>
      </c>
      <c r="H109" s="50" t="e">
        <f>VLOOKUP(Table110[[#This Row],[FECHA /HORA]],TBL_CalcDarwin[],40,0)</f>
        <v>#REF!</v>
      </c>
      <c r="I109" s="50" t="e">
        <f>VLOOKUP(Table110[[#This Row],[FECHA /HORA]],TBL_CalcDarwin[],41,0)</f>
        <v>#REF!</v>
      </c>
      <c r="J109" s="50" t="e">
        <f>Table110[[#This Row],[MW Proyectada (Barra A)]]+Table110[[#This Row],[MW Proyectada (Barra B)]]</f>
        <v>#REF!</v>
      </c>
      <c r="L109" s="50" t="e">
        <f t="shared" si="3"/>
        <v>#REF!</v>
      </c>
      <c r="M109" s="50" t="e">
        <f>IF(Table110[[#This Row],[TOTAL MW]]&lt;165,Table110[[#This Row],[MW Proyectada (Barra A)]],Table110[[#This Row],[MW Proyectada (Barra A)]]*165/Table110[[#This Row],[TOTAL MW]])</f>
        <v>#REF!</v>
      </c>
      <c r="N109" s="50" t="e">
        <f>IF(Table110[[#This Row],[TOTAL MW]]&lt;165,Table110[[#This Row],[MW Proyectada (Barra B)]],Table110[[#This Row],[MW Proyectada (Barra B)]]*165/Table110[[#This Row],[TOTAL MW]])</f>
        <v>#REF!</v>
      </c>
      <c r="P109" s="54"/>
      <c r="Q109" s="54"/>
      <c r="R109" s="57"/>
      <c r="S109" s="57"/>
    </row>
    <row r="110" spans="2:19" x14ac:dyDescent="0.35">
      <c r="B110" s="55" t="e">
        <f t="shared" si="4"/>
        <v>#REF!</v>
      </c>
      <c r="C110" s="49" t="e">
        <f t="shared" si="5"/>
        <v>#REF!</v>
      </c>
      <c r="D110" s="56" t="e">
        <f>Table110[[#This Row],[Fecha]]</f>
        <v>#REF!</v>
      </c>
      <c r="E110" s="50" t="e">
        <f>VLOOKUP(Table110[[#This Row],[FECHA /HORA]],TBL_CalcDarwin[],7,0)</f>
        <v>#REF!</v>
      </c>
      <c r="F110" s="50" t="e">
        <f>VLOOKUP(Table110[[#This Row],[FECHA /HORA]],TBL_CalcDarwin[],42,0)</f>
        <v>#REF!</v>
      </c>
      <c r="G110" s="50" t="e">
        <f>VLOOKUP(Table110[[#This Row],[FECHA /HORA]],TBL_CalcDarwin[],43,0)</f>
        <v>#REF!</v>
      </c>
      <c r="H110" s="50" t="e">
        <f>VLOOKUP(Table110[[#This Row],[FECHA /HORA]],TBL_CalcDarwin[],40,0)</f>
        <v>#REF!</v>
      </c>
      <c r="I110" s="50" t="e">
        <f>VLOOKUP(Table110[[#This Row],[FECHA /HORA]],TBL_CalcDarwin[],41,0)</f>
        <v>#REF!</v>
      </c>
      <c r="J110" s="50" t="e">
        <f>Table110[[#This Row],[MW Proyectada (Barra A)]]+Table110[[#This Row],[MW Proyectada (Barra B)]]</f>
        <v>#REF!</v>
      </c>
      <c r="L110" s="50" t="e">
        <f t="shared" si="3"/>
        <v>#REF!</v>
      </c>
      <c r="M110" s="50" t="e">
        <f>IF(Table110[[#This Row],[TOTAL MW]]&lt;165,Table110[[#This Row],[MW Proyectada (Barra A)]],Table110[[#This Row],[MW Proyectada (Barra A)]]*165/Table110[[#This Row],[TOTAL MW]])</f>
        <v>#REF!</v>
      </c>
      <c r="N110" s="50" t="e">
        <f>IF(Table110[[#This Row],[TOTAL MW]]&lt;165,Table110[[#This Row],[MW Proyectada (Barra B)]],Table110[[#This Row],[MW Proyectada (Barra B)]]*165/Table110[[#This Row],[TOTAL MW]])</f>
        <v>#REF!</v>
      </c>
      <c r="P110" s="54"/>
      <c r="Q110" s="54"/>
      <c r="R110" s="57"/>
      <c r="S110" s="57"/>
    </row>
    <row r="111" spans="2:19" x14ac:dyDescent="0.35">
      <c r="B111" s="55" t="e">
        <f t="shared" si="4"/>
        <v>#REF!</v>
      </c>
      <c r="C111" s="49" t="e">
        <f t="shared" si="5"/>
        <v>#REF!</v>
      </c>
      <c r="D111" s="56" t="e">
        <f>Table110[[#This Row],[Fecha]]</f>
        <v>#REF!</v>
      </c>
      <c r="E111" s="50" t="e">
        <f>VLOOKUP(Table110[[#This Row],[FECHA /HORA]],TBL_CalcDarwin[],7,0)</f>
        <v>#REF!</v>
      </c>
      <c r="F111" s="50" t="e">
        <f>VLOOKUP(Table110[[#This Row],[FECHA /HORA]],TBL_CalcDarwin[],42,0)</f>
        <v>#REF!</v>
      </c>
      <c r="G111" s="50" t="e">
        <f>VLOOKUP(Table110[[#This Row],[FECHA /HORA]],TBL_CalcDarwin[],43,0)</f>
        <v>#REF!</v>
      </c>
      <c r="H111" s="50" t="e">
        <f>VLOOKUP(Table110[[#This Row],[FECHA /HORA]],TBL_CalcDarwin[],40,0)</f>
        <v>#REF!</v>
      </c>
      <c r="I111" s="50" t="e">
        <f>VLOOKUP(Table110[[#This Row],[FECHA /HORA]],TBL_CalcDarwin[],41,0)</f>
        <v>#REF!</v>
      </c>
      <c r="J111" s="50" t="e">
        <f>Table110[[#This Row],[MW Proyectada (Barra A)]]+Table110[[#This Row],[MW Proyectada (Barra B)]]</f>
        <v>#REF!</v>
      </c>
      <c r="L111" s="50" t="e">
        <f t="shared" si="3"/>
        <v>#REF!</v>
      </c>
      <c r="M111" s="50" t="e">
        <f>IF(Table110[[#This Row],[TOTAL MW]]&lt;165,Table110[[#This Row],[MW Proyectada (Barra A)]],Table110[[#This Row],[MW Proyectada (Barra A)]]*165/Table110[[#This Row],[TOTAL MW]])</f>
        <v>#REF!</v>
      </c>
      <c r="N111" s="50" t="e">
        <f>IF(Table110[[#This Row],[TOTAL MW]]&lt;165,Table110[[#This Row],[MW Proyectada (Barra B)]],Table110[[#This Row],[MW Proyectada (Barra B)]]*165/Table110[[#This Row],[TOTAL MW]])</f>
        <v>#REF!</v>
      </c>
      <c r="P111" s="54"/>
      <c r="Q111" s="54"/>
      <c r="R111" s="57"/>
      <c r="S111" s="57"/>
    </row>
    <row r="112" spans="2:19" x14ac:dyDescent="0.35">
      <c r="B112" s="55" t="e">
        <f t="shared" si="4"/>
        <v>#REF!</v>
      </c>
      <c r="C112" s="49" t="e">
        <f t="shared" si="5"/>
        <v>#REF!</v>
      </c>
      <c r="D112" s="56" t="e">
        <f>Table110[[#This Row],[Fecha]]</f>
        <v>#REF!</v>
      </c>
      <c r="E112" s="50" t="e">
        <f>VLOOKUP(Table110[[#This Row],[FECHA /HORA]],TBL_CalcDarwin[],7,0)</f>
        <v>#REF!</v>
      </c>
      <c r="F112" s="50" t="e">
        <f>VLOOKUP(Table110[[#This Row],[FECHA /HORA]],TBL_CalcDarwin[],42,0)</f>
        <v>#REF!</v>
      </c>
      <c r="G112" s="50" t="e">
        <f>VLOOKUP(Table110[[#This Row],[FECHA /HORA]],TBL_CalcDarwin[],43,0)</f>
        <v>#REF!</v>
      </c>
      <c r="H112" s="50" t="e">
        <f>VLOOKUP(Table110[[#This Row],[FECHA /HORA]],TBL_CalcDarwin[],40,0)</f>
        <v>#REF!</v>
      </c>
      <c r="I112" s="50" t="e">
        <f>VLOOKUP(Table110[[#This Row],[FECHA /HORA]],TBL_CalcDarwin[],41,0)</f>
        <v>#REF!</v>
      </c>
      <c r="J112" s="50" t="e">
        <f>Table110[[#This Row],[MW Proyectada (Barra A)]]+Table110[[#This Row],[MW Proyectada (Barra B)]]</f>
        <v>#REF!</v>
      </c>
      <c r="L112" s="50" t="e">
        <f t="shared" si="3"/>
        <v>#REF!</v>
      </c>
      <c r="M112" s="50" t="e">
        <f>IF(Table110[[#This Row],[TOTAL MW]]&lt;165,Table110[[#This Row],[MW Proyectada (Barra A)]],Table110[[#This Row],[MW Proyectada (Barra A)]]*165/Table110[[#This Row],[TOTAL MW]])</f>
        <v>#REF!</v>
      </c>
      <c r="N112" s="50" t="e">
        <f>IF(Table110[[#This Row],[TOTAL MW]]&lt;165,Table110[[#This Row],[MW Proyectada (Barra B)]],Table110[[#This Row],[MW Proyectada (Barra B)]]*165/Table110[[#This Row],[TOTAL MW]])</f>
        <v>#REF!</v>
      </c>
      <c r="P112" s="54"/>
      <c r="Q112" s="54"/>
      <c r="R112" s="57"/>
      <c r="S112" s="57"/>
    </row>
    <row r="113" spans="2:19" x14ac:dyDescent="0.35">
      <c r="B113" s="55" t="e">
        <f t="shared" si="4"/>
        <v>#REF!</v>
      </c>
      <c r="C113" s="49" t="e">
        <f t="shared" si="5"/>
        <v>#REF!</v>
      </c>
      <c r="D113" s="56" t="e">
        <f>Table110[[#This Row],[Fecha]]</f>
        <v>#REF!</v>
      </c>
      <c r="E113" s="50" t="e">
        <f>VLOOKUP(Table110[[#This Row],[FECHA /HORA]],TBL_CalcDarwin[],7,0)</f>
        <v>#REF!</v>
      </c>
      <c r="F113" s="50" t="e">
        <f>VLOOKUP(Table110[[#This Row],[FECHA /HORA]],TBL_CalcDarwin[],42,0)</f>
        <v>#REF!</v>
      </c>
      <c r="G113" s="50" t="e">
        <f>VLOOKUP(Table110[[#This Row],[FECHA /HORA]],TBL_CalcDarwin[],43,0)</f>
        <v>#REF!</v>
      </c>
      <c r="H113" s="50" t="e">
        <f>VLOOKUP(Table110[[#This Row],[FECHA /HORA]],TBL_CalcDarwin[],40,0)</f>
        <v>#REF!</v>
      </c>
      <c r="I113" s="50" t="e">
        <f>VLOOKUP(Table110[[#This Row],[FECHA /HORA]],TBL_CalcDarwin[],41,0)</f>
        <v>#REF!</v>
      </c>
      <c r="J113" s="50" t="e">
        <f>Table110[[#This Row],[MW Proyectada (Barra A)]]+Table110[[#This Row],[MW Proyectada (Barra B)]]</f>
        <v>#REF!</v>
      </c>
      <c r="L113" s="50" t="e">
        <f t="shared" si="3"/>
        <v>#REF!</v>
      </c>
      <c r="M113" s="50" t="e">
        <f>IF(Table110[[#This Row],[TOTAL MW]]&lt;165,Table110[[#This Row],[MW Proyectada (Barra A)]],Table110[[#This Row],[MW Proyectada (Barra A)]]*165/Table110[[#This Row],[TOTAL MW]])</f>
        <v>#REF!</v>
      </c>
      <c r="N113" s="50" t="e">
        <f>IF(Table110[[#This Row],[TOTAL MW]]&lt;165,Table110[[#This Row],[MW Proyectada (Barra B)]],Table110[[#This Row],[MW Proyectada (Barra B)]]*165/Table110[[#This Row],[TOTAL MW]])</f>
        <v>#REF!</v>
      </c>
      <c r="P113" s="54"/>
      <c r="Q113" s="54"/>
      <c r="R113" s="57"/>
      <c r="S113" s="57"/>
    </row>
    <row r="114" spans="2:19" x14ac:dyDescent="0.35">
      <c r="B114" s="55" t="e">
        <f t="shared" si="4"/>
        <v>#REF!</v>
      </c>
      <c r="C114" s="49" t="e">
        <f t="shared" si="5"/>
        <v>#REF!</v>
      </c>
      <c r="D114" s="56" t="e">
        <f>Table110[[#This Row],[Fecha]]</f>
        <v>#REF!</v>
      </c>
      <c r="E114" s="50" t="e">
        <f>VLOOKUP(Table110[[#This Row],[FECHA /HORA]],TBL_CalcDarwin[],7,0)</f>
        <v>#REF!</v>
      </c>
      <c r="F114" s="50" t="e">
        <f>VLOOKUP(Table110[[#This Row],[FECHA /HORA]],TBL_CalcDarwin[],42,0)</f>
        <v>#REF!</v>
      </c>
      <c r="G114" s="50" t="e">
        <f>VLOOKUP(Table110[[#This Row],[FECHA /HORA]],TBL_CalcDarwin[],43,0)</f>
        <v>#REF!</v>
      </c>
      <c r="H114" s="50" t="e">
        <f>VLOOKUP(Table110[[#This Row],[FECHA /HORA]],TBL_CalcDarwin[],40,0)</f>
        <v>#REF!</v>
      </c>
      <c r="I114" s="50" t="e">
        <f>VLOOKUP(Table110[[#This Row],[FECHA /HORA]],TBL_CalcDarwin[],41,0)</f>
        <v>#REF!</v>
      </c>
      <c r="J114" s="50" t="e">
        <f>Table110[[#This Row],[MW Proyectada (Barra A)]]+Table110[[#This Row],[MW Proyectada (Barra B)]]</f>
        <v>#REF!</v>
      </c>
      <c r="L114" s="50" t="e">
        <f t="shared" si="3"/>
        <v>#REF!</v>
      </c>
      <c r="M114" s="50" t="e">
        <f>IF(Table110[[#This Row],[TOTAL MW]]&lt;165,Table110[[#This Row],[MW Proyectada (Barra A)]],Table110[[#This Row],[MW Proyectada (Barra A)]]*165/Table110[[#This Row],[TOTAL MW]])</f>
        <v>#REF!</v>
      </c>
      <c r="N114" s="50" t="e">
        <f>IF(Table110[[#This Row],[TOTAL MW]]&lt;165,Table110[[#This Row],[MW Proyectada (Barra B)]],Table110[[#This Row],[MW Proyectada (Barra B)]]*165/Table110[[#This Row],[TOTAL MW]])</f>
        <v>#REF!</v>
      </c>
      <c r="P114" s="54"/>
      <c r="Q114" s="54"/>
      <c r="R114" s="57"/>
      <c r="S114" s="57"/>
    </row>
    <row r="115" spans="2:19" x14ac:dyDescent="0.35">
      <c r="B115" s="55" t="e">
        <f t="shared" si="4"/>
        <v>#REF!</v>
      </c>
      <c r="C115" s="49" t="e">
        <f t="shared" si="5"/>
        <v>#REF!</v>
      </c>
      <c r="D115" s="56" t="e">
        <f>Table110[[#This Row],[Fecha]]</f>
        <v>#REF!</v>
      </c>
      <c r="E115" s="50" t="e">
        <f>VLOOKUP(Table110[[#This Row],[FECHA /HORA]],TBL_CalcDarwin[],7,0)</f>
        <v>#REF!</v>
      </c>
      <c r="F115" s="50" t="e">
        <f>VLOOKUP(Table110[[#This Row],[FECHA /HORA]],TBL_CalcDarwin[],42,0)</f>
        <v>#REF!</v>
      </c>
      <c r="G115" s="50" t="e">
        <f>VLOOKUP(Table110[[#This Row],[FECHA /HORA]],TBL_CalcDarwin[],43,0)</f>
        <v>#REF!</v>
      </c>
      <c r="H115" s="50" t="e">
        <f>VLOOKUP(Table110[[#This Row],[FECHA /HORA]],TBL_CalcDarwin[],40,0)</f>
        <v>#REF!</v>
      </c>
      <c r="I115" s="50" t="e">
        <f>VLOOKUP(Table110[[#This Row],[FECHA /HORA]],TBL_CalcDarwin[],41,0)</f>
        <v>#REF!</v>
      </c>
      <c r="J115" s="50" t="e">
        <f>Table110[[#This Row],[MW Proyectada (Barra A)]]+Table110[[#This Row],[MW Proyectada (Barra B)]]</f>
        <v>#REF!</v>
      </c>
      <c r="L115" s="50" t="e">
        <f t="shared" si="3"/>
        <v>#REF!</v>
      </c>
      <c r="M115" s="50" t="e">
        <f>IF(Table110[[#This Row],[TOTAL MW]]&lt;165,Table110[[#This Row],[MW Proyectada (Barra A)]],Table110[[#This Row],[MW Proyectada (Barra A)]]*165/Table110[[#This Row],[TOTAL MW]])</f>
        <v>#REF!</v>
      </c>
      <c r="N115" s="50" t="e">
        <f>IF(Table110[[#This Row],[TOTAL MW]]&lt;165,Table110[[#This Row],[MW Proyectada (Barra B)]],Table110[[#This Row],[MW Proyectada (Barra B)]]*165/Table110[[#This Row],[TOTAL MW]])</f>
        <v>#REF!</v>
      </c>
      <c r="P115" s="54"/>
      <c r="Q115" s="54"/>
      <c r="R115" s="57"/>
      <c r="S115" s="57"/>
    </row>
    <row r="116" spans="2:19" x14ac:dyDescent="0.35">
      <c r="B116" s="55" t="e">
        <f t="shared" si="4"/>
        <v>#REF!</v>
      </c>
      <c r="C116" s="49" t="e">
        <f t="shared" si="5"/>
        <v>#REF!</v>
      </c>
      <c r="D116" s="56" t="e">
        <f>Table110[[#This Row],[Fecha]]</f>
        <v>#REF!</v>
      </c>
      <c r="E116" s="50" t="e">
        <f>VLOOKUP(Table110[[#This Row],[FECHA /HORA]],TBL_CalcDarwin[],7,0)</f>
        <v>#REF!</v>
      </c>
      <c r="F116" s="50" t="e">
        <f>VLOOKUP(Table110[[#This Row],[FECHA /HORA]],TBL_CalcDarwin[],42,0)</f>
        <v>#REF!</v>
      </c>
      <c r="G116" s="50" t="e">
        <f>VLOOKUP(Table110[[#This Row],[FECHA /HORA]],TBL_CalcDarwin[],43,0)</f>
        <v>#REF!</v>
      </c>
      <c r="H116" s="50" t="e">
        <f>VLOOKUP(Table110[[#This Row],[FECHA /HORA]],TBL_CalcDarwin[],40,0)</f>
        <v>#REF!</v>
      </c>
      <c r="I116" s="50" t="e">
        <f>VLOOKUP(Table110[[#This Row],[FECHA /HORA]],TBL_CalcDarwin[],41,0)</f>
        <v>#REF!</v>
      </c>
      <c r="J116" s="50" t="e">
        <f>Table110[[#This Row],[MW Proyectada (Barra A)]]+Table110[[#This Row],[MW Proyectada (Barra B)]]</f>
        <v>#REF!</v>
      </c>
      <c r="L116" s="50" t="e">
        <f t="shared" si="3"/>
        <v>#REF!</v>
      </c>
      <c r="M116" s="50" t="e">
        <f>IF(Table110[[#This Row],[TOTAL MW]]&lt;165,Table110[[#This Row],[MW Proyectada (Barra A)]],Table110[[#This Row],[MW Proyectada (Barra A)]]*165/Table110[[#This Row],[TOTAL MW]])</f>
        <v>#REF!</v>
      </c>
      <c r="N116" s="50" t="e">
        <f>IF(Table110[[#This Row],[TOTAL MW]]&lt;165,Table110[[#This Row],[MW Proyectada (Barra B)]],Table110[[#This Row],[MW Proyectada (Barra B)]]*165/Table110[[#This Row],[TOTAL MW]])</f>
        <v>#REF!</v>
      </c>
      <c r="P116" s="54"/>
      <c r="Q116" s="54"/>
      <c r="R116" s="57"/>
      <c r="S116" s="57"/>
    </row>
    <row r="117" spans="2:19" x14ac:dyDescent="0.35">
      <c r="B117" s="55" t="e">
        <f t="shared" si="4"/>
        <v>#REF!</v>
      </c>
      <c r="C117" s="49" t="e">
        <f t="shared" si="5"/>
        <v>#REF!</v>
      </c>
      <c r="D117" s="56" t="e">
        <f>Table110[[#This Row],[Fecha]]</f>
        <v>#REF!</v>
      </c>
      <c r="E117" s="50" t="e">
        <f>VLOOKUP(Table110[[#This Row],[FECHA /HORA]],TBL_CalcDarwin[],7,0)</f>
        <v>#REF!</v>
      </c>
      <c r="F117" s="50" t="e">
        <f>VLOOKUP(Table110[[#This Row],[FECHA /HORA]],TBL_CalcDarwin[],42,0)</f>
        <v>#REF!</v>
      </c>
      <c r="G117" s="50" t="e">
        <f>VLOOKUP(Table110[[#This Row],[FECHA /HORA]],TBL_CalcDarwin[],43,0)</f>
        <v>#REF!</v>
      </c>
      <c r="H117" s="50" t="e">
        <f>VLOOKUP(Table110[[#This Row],[FECHA /HORA]],TBL_CalcDarwin[],40,0)</f>
        <v>#REF!</v>
      </c>
      <c r="I117" s="50" t="e">
        <f>VLOOKUP(Table110[[#This Row],[FECHA /HORA]],TBL_CalcDarwin[],41,0)</f>
        <v>#REF!</v>
      </c>
      <c r="J117" s="50" t="e">
        <f>Table110[[#This Row],[MW Proyectada (Barra A)]]+Table110[[#This Row],[MW Proyectada (Barra B)]]</f>
        <v>#REF!</v>
      </c>
      <c r="L117" s="50" t="e">
        <f t="shared" si="3"/>
        <v>#REF!</v>
      </c>
      <c r="M117" s="50" t="e">
        <f>IF(Table110[[#This Row],[TOTAL MW]]&lt;165,Table110[[#This Row],[MW Proyectada (Barra A)]],Table110[[#This Row],[MW Proyectada (Barra A)]]*165/Table110[[#This Row],[TOTAL MW]])</f>
        <v>#REF!</v>
      </c>
      <c r="N117" s="50" t="e">
        <f>IF(Table110[[#This Row],[TOTAL MW]]&lt;165,Table110[[#This Row],[MW Proyectada (Barra B)]],Table110[[#This Row],[MW Proyectada (Barra B)]]*165/Table110[[#This Row],[TOTAL MW]])</f>
        <v>#REF!</v>
      </c>
      <c r="P117" s="54"/>
      <c r="Q117" s="54"/>
      <c r="R117" s="57"/>
      <c r="S117" s="57"/>
    </row>
    <row r="118" spans="2:19" x14ac:dyDescent="0.35">
      <c r="B118" s="55" t="e">
        <f t="shared" si="4"/>
        <v>#REF!</v>
      </c>
      <c r="C118" s="49" t="e">
        <f t="shared" si="5"/>
        <v>#REF!</v>
      </c>
      <c r="D118" s="56" t="e">
        <f>Table110[[#This Row],[Fecha]]</f>
        <v>#REF!</v>
      </c>
      <c r="E118" s="50" t="e">
        <f>VLOOKUP(Table110[[#This Row],[FECHA /HORA]],TBL_CalcDarwin[],7,0)</f>
        <v>#REF!</v>
      </c>
      <c r="F118" s="50" t="e">
        <f>VLOOKUP(Table110[[#This Row],[FECHA /HORA]],TBL_CalcDarwin[],42,0)</f>
        <v>#REF!</v>
      </c>
      <c r="G118" s="50" t="e">
        <f>VLOOKUP(Table110[[#This Row],[FECHA /HORA]],TBL_CalcDarwin[],43,0)</f>
        <v>#REF!</v>
      </c>
      <c r="H118" s="50" t="e">
        <f>VLOOKUP(Table110[[#This Row],[FECHA /HORA]],TBL_CalcDarwin[],40,0)</f>
        <v>#REF!</v>
      </c>
      <c r="I118" s="50" t="e">
        <f>VLOOKUP(Table110[[#This Row],[FECHA /HORA]],TBL_CalcDarwin[],41,0)</f>
        <v>#REF!</v>
      </c>
      <c r="J118" s="50" t="e">
        <f>Table110[[#This Row],[MW Proyectada (Barra A)]]+Table110[[#This Row],[MW Proyectada (Barra B)]]</f>
        <v>#REF!</v>
      </c>
      <c r="L118" s="50" t="e">
        <f t="shared" si="3"/>
        <v>#REF!</v>
      </c>
      <c r="M118" s="50" t="e">
        <f>IF(Table110[[#This Row],[TOTAL MW]]&lt;165,Table110[[#This Row],[MW Proyectada (Barra A)]],Table110[[#This Row],[MW Proyectada (Barra A)]]*165/Table110[[#This Row],[TOTAL MW]])</f>
        <v>#REF!</v>
      </c>
      <c r="N118" s="50" t="e">
        <f>IF(Table110[[#This Row],[TOTAL MW]]&lt;165,Table110[[#This Row],[MW Proyectada (Barra B)]],Table110[[#This Row],[MW Proyectada (Barra B)]]*165/Table110[[#This Row],[TOTAL MW]])</f>
        <v>#REF!</v>
      </c>
      <c r="P118" s="54"/>
      <c r="Q118" s="54"/>
      <c r="R118" s="57"/>
      <c r="S118" s="57"/>
    </row>
    <row r="119" spans="2:19" x14ac:dyDescent="0.35">
      <c r="B119" s="55" t="e">
        <f t="shared" si="4"/>
        <v>#REF!</v>
      </c>
      <c r="C119" s="49" t="e">
        <f t="shared" si="5"/>
        <v>#REF!</v>
      </c>
      <c r="D119" s="56" t="e">
        <f>Table110[[#This Row],[Fecha]]</f>
        <v>#REF!</v>
      </c>
      <c r="E119" s="50" t="e">
        <f>VLOOKUP(Table110[[#This Row],[FECHA /HORA]],TBL_CalcDarwin[],7,0)</f>
        <v>#REF!</v>
      </c>
      <c r="F119" s="50" t="e">
        <f>VLOOKUP(Table110[[#This Row],[FECHA /HORA]],TBL_CalcDarwin[],42,0)</f>
        <v>#REF!</v>
      </c>
      <c r="G119" s="50" t="e">
        <f>VLOOKUP(Table110[[#This Row],[FECHA /HORA]],TBL_CalcDarwin[],43,0)</f>
        <v>#REF!</v>
      </c>
      <c r="H119" s="50" t="e">
        <f>VLOOKUP(Table110[[#This Row],[FECHA /HORA]],TBL_CalcDarwin[],40,0)</f>
        <v>#REF!</v>
      </c>
      <c r="I119" s="50" t="e">
        <f>VLOOKUP(Table110[[#This Row],[FECHA /HORA]],TBL_CalcDarwin[],41,0)</f>
        <v>#REF!</v>
      </c>
      <c r="J119" s="50" t="e">
        <f>Table110[[#This Row],[MW Proyectada (Barra A)]]+Table110[[#This Row],[MW Proyectada (Barra B)]]</f>
        <v>#REF!</v>
      </c>
      <c r="L119" s="50" t="e">
        <f t="shared" si="3"/>
        <v>#REF!</v>
      </c>
      <c r="M119" s="50" t="e">
        <f>IF(Table110[[#This Row],[TOTAL MW]]&lt;165,Table110[[#This Row],[MW Proyectada (Barra A)]],Table110[[#This Row],[MW Proyectada (Barra A)]]*165/Table110[[#This Row],[TOTAL MW]])</f>
        <v>#REF!</v>
      </c>
      <c r="N119" s="50" t="e">
        <f>IF(Table110[[#This Row],[TOTAL MW]]&lt;165,Table110[[#This Row],[MW Proyectada (Barra B)]],Table110[[#This Row],[MW Proyectada (Barra B)]]*165/Table110[[#This Row],[TOTAL MW]])</f>
        <v>#REF!</v>
      </c>
      <c r="P119" s="54"/>
      <c r="Q119" s="54"/>
      <c r="R119" s="57"/>
      <c r="S119" s="57"/>
    </row>
    <row r="120" spans="2:19" x14ac:dyDescent="0.35">
      <c r="B120" s="55" t="e">
        <f t="shared" si="4"/>
        <v>#REF!</v>
      </c>
      <c r="C120" s="49" t="e">
        <f t="shared" si="5"/>
        <v>#REF!</v>
      </c>
      <c r="D120" s="56" t="e">
        <f>Table110[[#This Row],[Fecha]]</f>
        <v>#REF!</v>
      </c>
      <c r="E120" s="50" t="e">
        <f>VLOOKUP(Table110[[#This Row],[FECHA /HORA]],TBL_CalcDarwin[],7,0)</f>
        <v>#REF!</v>
      </c>
      <c r="F120" s="50" t="e">
        <f>VLOOKUP(Table110[[#This Row],[FECHA /HORA]],TBL_CalcDarwin[],42,0)</f>
        <v>#REF!</v>
      </c>
      <c r="G120" s="50" t="e">
        <f>VLOOKUP(Table110[[#This Row],[FECHA /HORA]],TBL_CalcDarwin[],43,0)</f>
        <v>#REF!</v>
      </c>
      <c r="H120" s="50" t="e">
        <f>VLOOKUP(Table110[[#This Row],[FECHA /HORA]],TBL_CalcDarwin[],40,0)</f>
        <v>#REF!</v>
      </c>
      <c r="I120" s="50" t="e">
        <f>VLOOKUP(Table110[[#This Row],[FECHA /HORA]],TBL_CalcDarwin[],41,0)</f>
        <v>#REF!</v>
      </c>
      <c r="J120" s="50" t="e">
        <f>Table110[[#This Row],[MW Proyectada (Barra A)]]+Table110[[#This Row],[MW Proyectada (Barra B)]]</f>
        <v>#REF!</v>
      </c>
      <c r="L120" s="50" t="e">
        <f t="shared" si="3"/>
        <v>#REF!</v>
      </c>
      <c r="M120" s="50" t="e">
        <f>IF(Table110[[#This Row],[TOTAL MW]]&lt;165,Table110[[#This Row],[MW Proyectada (Barra A)]],Table110[[#This Row],[MW Proyectada (Barra A)]]*165/Table110[[#This Row],[TOTAL MW]])</f>
        <v>#REF!</v>
      </c>
      <c r="N120" s="50" t="e">
        <f>IF(Table110[[#This Row],[TOTAL MW]]&lt;165,Table110[[#This Row],[MW Proyectada (Barra B)]],Table110[[#This Row],[MW Proyectada (Barra B)]]*165/Table110[[#This Row],[TOTAL MW]])</f>
        <v>#REF!</v>
      </c>
      <c r="P120" s="54"/>
      <c r="Q120" s="54"/>
      <c r="R120" s="57"/>
      <c r="S120" s="57"/>
    </row>
    <row r="121" spans="2:19" x14ac:dyDescent="0.35">
      <c r="B121" s="55" t="e">
        <f t="shared" si="4"/>
        <v>#REF!</v>
      </c>
      <c r="C121" s="49" t="e">
        <f t="shared" si="5"/>
        <v>#REF!</v>
      </c>
      <c r="D121" s="56" t="e">
        <f>Table110[[#This Row],[Fecha]]</f>
        <v>#REF!</v>
      </c>
      <c r="E121" s="50" t="e">
        <f>VLOOKUP(Table110[[#This Row],[FECHA /HORA]],TBL_CalcDarwin[],7,0)</f>
        <v>#REF!</v>
      </c>
      <c r="F121" s="50" t="e">
        <f>VLOOKUP(Table110[[#This Row],[FECHA /HORA]],TBL_CalcDarwin[],42,0)</f>
        <v>#REF!</v>
      </c>
      <c r="G121" s="50" t="e">
        <f>VLOOKUP(Table110[[#This Row],[FECHA /HORA]],TBL_CalcDarwin[],43,0)</f>
        <v>#REF!</v>
      </c>
      <c r="H121" s="50" t="e">
        <f>VLOOKUP(Table110[[#This Row],[FECHA /HORA]],TBL_CalcDarwin[],40,0)</f>
        <v>#REF!</v>
      </c>
      <c r="I121" s="50" t="e">
        <f>VLOOKUP(Table110[[#This Row],[FECHA /HORA]],TBL_CalcDarwin[],41,0)</f>
        <v>#REF!</v>
      </c>
      <c r="J121" s="50" t="e">
        <f>Table110[[#This Row],[MW Proyectada (Barra A)]]+Table110[[#This Row],[MW Proyectada (Barra B)]]</f>
        <v>#REF!</v>
      </c>
      <c r="L121" s="50" t="e">
        <f t="shared" si="3"/>
        <v>#REF!</v>
      </c>
      <c r="M121" s="50" t="e">
        <f>IF(Table110[[#This Row],[TOTAL MW]]&lt;165,Table110[[#This Row],[MW Proyectada (Barra A)]],Table110[[#This Row],[MW Proyectada (Barra A)]]*165/Table110[[#This Row],[TOTAL MW]])</f>
        <v>#REF!</v>
      </c>
      <c r="N121" s="50" t="e">
        <f>IF(Table110[[#This Row],[TOTAL MW]]&lt;165,Table110[[#This Row],[MW Proyectada (Barra B)]],Table110[[#This Row],[MW Proyectada (Barra B)]]*165/Table110[[#This Row],[TOTAL MW]])</f>
        <v>#REF!</v>
      </c>
      <c r="P121" s="54"/>
      <c r="Q121" s="54"/>
      <c r="R121" s="57"/>
      <c r="S121" s="57"/>
    </row>
    <row r="122" spans="2:19" x14ac:dyDescent="0.35">
      <c r="B122" s="55" t="e">
        <f t="shared" si="4"/>
        <v>#REF!</v>
      </c>
      <c r="C122" s="49" t="e">
        <f t="shared" si="5"/>
        <v>#REF!</v>
      </c>
      <c r="D122" s="56" t="e">
        <f>Table110[[#This Row],[Fecha]]</f>
        <v>#REF!</v>
      </c>
      <c r="E122" s="50" t="e">
        <f>VLOOKUP(Table110[[#This Row],[FECHA /HORA]],TBL_CalcDarwin[],7,0)</f>
        <v>#REF!</v>
      </c>
      <c r="F122" s="50" t="e">
        <f>VLOOKUP(Table110[[#This Row],[FECHA /HORA]],TBL_CalcDarwin[],42,0)</f>
        <v>#REF!</v>
      </c>
      <c r="G122" s="50" t="e">
        <f>VLOOKUP(Table110[[#This Row],[FECHA /HORA]],TBL_CalcDarwin[],43,0)</f>
        <v>#REF!</v>
      </c>
      <c r="H122" s="50" t="e">
        <f>VLOOKUP(Table110[[#This Row],[FECHA /HORA]],TBL_CalcDarwin[],40,0)</f>
        <v>#REF!</v>
      </c>
      <c r="I122" s="50" t="e">
        <f>VLOOKUP(Table110[[#This Row],[FECHA /HORA]],TBL_CalcDarwin[],41,0)</f>
        <v>#REF!</v>
      </c>
      <c r="J122" s="50" t="e">
        <f>Table110[[#This Row],[MW Proyectada (Barra A)]]+Table110[[#This Row],[MW Proyectada (Barra B)]]</f>
        <v>#REF!</v>
      </c>
      <c r="L122" s="50" t="e">
        <f t="shared" si="3"/>
        <v>#REF!</v>
      </c>
      <c r="M122" s="50" t="e">
        <f>IF(Table110[[#This Row],[TOTAL MW]]&lt;165,Table110[[#This Row],[MW Proyectada (Barra A)]],Table110[[#This Row],[MW Proyectada (Barra A)]]*165/Table110[[#This Row],[TOTAL MW]])</f>
        <v>#REF!</v>
      </c>
      <c r="N122" s="50" t="e">
        <f>IF(Table110[[#This Row],[TOTAL MW]]&lt;165,Table110[[#This Row],[MW Proyectada (Barra B)]],Table110[[#This Row],[MW Proyectada (Barra B)]]*165/Table110[[#This Row],[TOTAL MW]])</f>
        <v>#REF!</v>
      </c>
      <c r="P122" s="54"/>
      <c r="Q122" s="54"/>
      <c r="R122" s="57"/>
      <c r="S122" s="57"/>
    </row>
    <row r="123" spans="2:19" x14ac:dyDescent="0.35">
      <c r="B123" s="55" t="e">
        <f t="shared" si="4"/>
        <v>#REF!</v>
      </c>
      <c r="C123" s="49" t="e">
        <f t="shared" si="5"/>
        <v>#REF!</v>
      </c>
      <c r="D123" s="56" t="e">
        <f>Table110[[#This Row],[Fecha]]</f>
        <v>#REF!</v>
      </c>
      <c r="E123" s="50" t="e">
        <f>VLOOKUP(Table110[[#This Row],[FECHA /HORA]],TBL_CalcDarwin[],7,0)</f>
        <v>#REF!</v>
      </c>
      <c r="F123" s="50" t="e">
        <f>VLOOKUP(Table110[[#This Row],[FECHA /HORA]],TBL_CalcDarwin[],42,0)</f>
        <v>#REF!</v>
      </c>
      <c r="G123" s="50" t="e">
        <f>VLOOKUP(Table110[[#This Row],[FECHA /HORA]],TBL_CalcDarwin[],43,0)</f>
        <v>#REF!</v>
      </c>
      <c r="H123" s="50" t="e">
        <f>VLOOKUP(Table110[[#This Row],[FECHA /HORA]],TBL_CalcDarwin[],40,0)</f>
        <v>#REF!</v>
      </c>
      <c r="I123" s="50" t="e">
        <f>VLOOKUP(Table110[[#This Row],[FECHA /HORA]],TBL_CalcDarwin[],41,0)</f>
        <v>#REF!</v>
      </c>
      <c r="J123" s="50" t="e">
        <f>Table110[[#This Row],[MW Proyectada (Barra A)]]+Table110[[#This Row],[MW Proyectada (Barra B)]]</f>
        <v>#REF!</v>
      </c>
      <c r="L123" s="50" t="e">
        <f t="shared" si="3"/>
        <v>#REF!</v>
      </c>
      <c r="M123" s="50" t="e">
        <f>IF(Table110[[#This Row],[TOTAL MW]]&lt;165,Table110[[#This Row],[MW Proyectada (Barra A)]],Table110[[#This Row],[MW Proyectada (Barra A)]]*165/Table110[[#This Row],[TOTAL MW]])</f>
        <v>#REF!</v>
      </c>
      <c r="N123" s="50" t="e">
        <f>IF(Table110[[#This Row],[TOTAL MW]]&lt;165,Table110[[#This Row],[MW Proyectada (Barra B)]],Table110[[#This Row],[MW Proyectada (Barra B)]]*165/Table110[[#This Row],[TOTAL MW]])</f>
        <v>#REF!</v>
      </c>
      <c r="P123" s="54"/>
      <c r="Q123" s="54"/>
      <c r="R123" s="57"/>
      <c r="S123" s="57"/>
    </row>
    <row r="124" spans="2:19" x14ac:dyDescent="0.35">
      <c r="B124" s="55" t="e">
        <f t="shared" si="4"/>
        <v>#REF!</v>
      </c>
      <c r="C124" s="49" t="e">
        <f t="shared" si="5"/>
        <v>#REF!</v>
      </c>
      <c r="D124" s="56" t="e">
        <f>Table110[[#This Row],[Fecha]]</f>
        <v>#REF!</v>
      </c>
      <c r="E124" s="50" t="e">
        <f>VLOOKUP(Table110[[#This Row],[FECHA /HORA]],TBL_CalcDarwin[],7,0)</f>
        <v>#REF!</v>
      </c>
      <c r="F124" s="50" t="e">
        <f>VLOOKUP(Table110[[#This Row],[FECHA /HORA]],TBL_CalcDarwin[],42,0)</f>
        <v>#REF!</v>
      </c>
      <c r="G124" s="50" t="e">
        <f>VLOOKUP(Table110[[#This Row],[FECHA /HORA]],TBL_CalcDarwin[],43,0)</f>
        <v>#REF!</v>
      </c>
      <c r="H124" s="50" t="e">
        <f>VLOOKUP(Table110[[#This Row],[FECHA /HORA]],TBL_CalcDarwin[],40,0)</f>
        <v>#REF!</v>
      </c>
      <c r="I124" s="50" t="e">
        <f>VLOOKUP(Table110[[#This Row],[FECHA /HORA]],TBL_CalcDarwin[],41,0)</f>
        <v>#REF!</v>
      </c>
      <c r="J124" s="50" t="e">
        <f>Table110[[#This Row],[MW Proyectada (Barra A)]]+Table110[[#This Row],[MW Proyectada (Barra B)]]</f>
        <v>#REF!</v>
      </c>
      <c r="L124" s="50" t="e">
        <f t="shared" si="3"/>
        <v>#REF!</v>
      </c>
      <c r="M124" s="50" t="e">
        <f>IF(Table110[[#This Row],[TOTAL MW]]&lt;165,Table110[[#This Row],[MW Proyectada (Barra A)]],Table110[[#This Row],[MW Proyectada (Barra A)]]*165/Table110[[#This Row],[TOTAL MW]])</f>
        <v>#REF!</v>
      </c>
      <c r="N124" s="50" t="e">
        <f>IF(Table110[[#This Row],[TOTAL MW]]&lt;165,Table110[[#This Row],[MW Proyectada (Barra B)]],Table110[[#This Row],[MW Proyectada (Barra B)]]*165/Table110[[#This Row],[TOTAL MW]])</f>
        <v>#REF!</v>
      </c>
      <c r="P124" s="54"/>
      <c r="Q124" s="54"/>
      <c r="R124" s="57"/>
      <c r="S124" s="57"/>
    </row>
    <row r="125" spans="2:19" x14ac:dyDescent="0.35">
      <c r="B125" s="55" t="e">
        <f t="shared" si="4"/>
        <v>#REF!</v>
      </c>
      <c r="C125" s="49" t="e">
        <f t="shared" si="5"/>
        <v>#REF!</v>
      </c>
      <c r="D125" s="56" t="e">
        <f>Table110[[#This Row],[Fecha]]</f>
        <v>#REF!</v>
      </c>
      <c r="E125" s="50" t="e">
        <f>VLOOKUP(Table110[[#This Row],[FECHA /HORA]],TBL_CalcDarwin[],7,0)</f>
        <v>#REF!</v>
      </c>
      <c r="F125" s="50" t="e">
        <f>VLOOKUP(Table110[[#This Row],[FECHA /HORA]],TBL_CalcDarwin[],42,0)</f>
        <v>#REF!</v>
      </c>
      <c r="G125" s="50" t="e">
        <f>VLOOKUP(Table110[[#This Row],[FECHA /HORA]],TBL_CalcDarwin[],43,0)</f>
        <v>#REF!</v>
      </c>
      <c r="H125" s="50" t="e">
        <f>VLOOKUP(Table110[[#This Row],[FECHA /HORA]],TBL_CalcDarwin[],40,0)</f>
        <v>#REF!</v>
      </c>
      <c r="I125" s="50" t="e">
        <f>VLOOKUP(Table110[[#This Row],[FECHA /HORA]],TBL_CalcDarwin[],41,0)</f>
        <v>#REF!</v>
      </c>
      <c r="J125" s="50" t="e">
        <f>Table110[[#This Row],[MW Proyectada (Barra A)]]+Table110[[#This Row],[MW Proyectada (Barra B)]]</f>
        <v>#REF!</v>
      </c>
      <c r="L125" s="50" t="e">
        <f t="shared" si="3"/>
        <v>#REF!</v>
      </c>
      <c r="M125" s="50" t="e">
        <f>IF(Table110[[#This Row],[TOTAL MW]]&lt;165,Table110[[#This Row],[MW Proyectada (Barra A)]],Table110[[#This Row],[MW Proyectada (Barra A)]]*165/Table110[[#This Row],[TOTAL MW]])</f>
        <v>#REF!</v>
      </c>
      <c r="N125" s="50" t="e">
        <f>IF(Table110[[#This Row],[TOTAL MW]]&lt;165,Table110[[#This Row],[MW Proyectada (Barra B)]],Table110[[#This Row],[MW Proyectada (Barra B)]]*165/Table110[[#This Row],[TOTAL MW]])</f>
        <v>#REF!</v>
      </c>
      <c r="P125" s="54"/>
      <c r="Q125" s="54"/>
      <c r="R125" s="57"/>
      <c r="S125" s="57"/>
    </row>
    <row r="126" spans="2:19" x14ac:dyDescent="0.35">
      <c r="B126" s="55" t="e">
        <f t="shared" si="4"/>
        <v>#REF!</v>
      </c>
      <c r="C126" s="49" t="e">
        <f t="shared" si="5"/>
        <v>#REF!</v>
      </c>
      <c r="D126" s="56" t="e">
        <f>Table110[[#This Row],[Fecha]]</f>
        <v>#REF!</v>
      </c>
      <c r="E126" s="50" t="e">
        <f>VLOOKUP(Table110[[#This Row],[FECHA /HORA]],TBL_CalcDarwin[],7,0)</f>
        <v>#REF!</v>
      </c>
      <c r="F126" s="50" t="e">
        <f>VLOOKUP(Table110[[#This Row],[FECHA /HORA]],TBL_CalcDarwin[],42,0)</f>
        <v>#REF!</v>
      </c>
      <c r="G126" s="50" t="e">
        <f>VLOOKUP(Table110[[#This Row],[FECHA /HORA]],TBL_CalcDarwin[],43,0)</f>
        <v>#REF!</v>
      </c>
      <c r="H126" s="50" t="e">
        <f>VLOOKUP(Table110[[#This Row],[FECHA /HORA]],TBL_CalcDarwin[],40,0)</f>
        <v>#REF!</v>
      </c>
      <c r="I126" s="50" t="e">
        <f>VLOOKUP(Table110[[#This Row],[FECHA /HORA]],TBL_CalcDarwin[],41,0)</f>
        <v>#REF!</v>
      </c>
      <c r="J126" s="50" t="e">
        <f>Table110[[#This Row],[MW Proyectada (Barra A)]]+Table110[[#This Row],[MW Proyectada (Barra B)]]</f>
        <v>#REF!</v>
      </c>
      <c r="L126" s="50" t="e">
        <f t="shared" si="3"/>
        <v>#REF!</v>
      </c>
      <c r="M126" s="50" t="e">
        <f>IF(Table110[[#This Row],[TOTAL MW]]&lt;165,Table110[[#This Row],[MW Proyectada (Barra A)]],Table110[[#This Row],[MW Proyectada (Barra A)]]*165/Table110[[#This Row],[TOTAL MW]])</f>
        <v>#REF!</v>
      </c>
      <c r="N126" s="50" t="e">
        <f>IF(Table110[[#This Row],[TOTAL MW]]&lt;165,Table110[[#This Row],[MW Proyectada (Barra B)]],Table110[[#This Row],[MW Proyectada (Barra B)]]*165/Table110[[#This Row],[TOTAL MW]])</f>
        <v>#REF!</v>
      </c>
      <c r="P126" s="54"/>
      <c r="Q126" s="54"/>
      <c r="R126" s="57"/>
      <c r="S126" s="57"/>
    </row>
    <row r="127" spans="2:19" x14ac:dyDescent="0.35">
      <c r="B127" s="55" t="e">
        <f t="shared" si="4"/>
        <v>#REF!</v>
      </c>
      <c r="C127" s="49" t="e">
        <f t="shared" si="5"/>
        <v>#REF!</v>
      </c>
      <c r="D127" s="56" t="e">
        <f>Table110[[#This Row],[Fecha]]</f>
        <v>#REF!</v>
      </c>
      <c r="E127" s="50" t="e">
        <f>VLOOKUP(Table110[[#This Row],[FECHA /HORA]],TBL_CalcDarwin[],7,0)</f>
        <v>#REF!</v>
      </c>
      <c r="F127" s="50" t="e">
        <f>VLOOKUP(Table110[[#This Row],[FECHA /HORA]],TBL_CalcDarwin[],42,0)</f>
        <v>#REF!</v>
      </c>
      <c r="G127" s="50" t="e">
        <f>VLOOKUP(Table110[[#This Row],[FECHA /HORA]],TBL_CalcDarwin[],43,0)</f>
        <v>#REF!</v>
      </c>
      <c r="H127" s="50" t="e">
        <f>VLOOKUP(Table110[[#This Row],[FECHA /HORA]],TBL_CalcDarwin[],40,0)</f>
        <v>#REF!</v>
      </c>
      <c r="I127" s="50" t="e">
        <f>VLOOKUP(Table110[[#This Row],[FECHA /HORA]],TBL_CalcDarwin[],41,0)</f>
        <v>#REF!</v>
      </c>
      <c r="J127" s="50" t="e">
        <f>Table110[[#This Row],[MW Proyectada (Barra A)]]+Table110[[#This Row],[MW Proyectada (Barra B)]]</f>
        <v>#REF!</v>
      </c>
      <c r="L127" s="50" t="e">
        <f t="shared" si="3"/>
        <v>#REF!</v>
      </c>
      <c r="M127" s="50" t="e">
        <f>IF(Table110[[#This Row],[TOTAL MW]]&lt;165,Table110[[#This Row],[MW Proyectada (Barra A)]],Table110[[#This Row],[MW Proyectada (Barra A)]]*165/Table110[[#This Row],[TOTAL MW]])</f>
        <v>#REF!</v>
      </c>
      <c r="N127" s="50" t="e">
        <f>IF(Table110[[#This Row],[TOTAL MW]]&lt;165,Table110[[#This Row],[MW Proyectada (Barra B)]],Table110[[#This Row],[MW Proyectada (Barra B)]]*165/Table110[[#This Row],[TOTAL MW]])</f>
        <v>#REF!</v>
      </c>
      <c r="P127" s="54"/>
      <c r="Q127" s="54"/>
      <c r="R127" s="57"/>
      <c r="S127" s="57"/>
    </row>
    <row r="128" spans="2:19" x14ac:dyDescent="0.35">
      <c r="B128" s="55" t="e">
        <f t="shared" si="4"/>
        <v>#REF!</v>
      </c>
      <c r="C128" s="49" t="e">
        <f t="shared" si="5"/>
        <v>#REF!</v>
      </c>
      <c r="D128" s="56" t="e">
        <f>Table110[[#This Row],[Fecha]]</f>
        <v>#REF!</v>
      </c>
      <c r="E128" s="50" t="e">
        <f>VLOOKUP(Table110[[#This Row],[FECHA /HORA]],TBL_CalcDarwin[],7,0)</f>
        <v>#REF!</v>
      </c>
      <c r="F128" s="50" t="e">
        <f>VLOOKUP(Table110[[#This Row],[FECHA /HORA]],TBL_CalcDarwin[],42,0)</f>
        <v>#REF!</v>
      </c>
      <c r="G128" s="50" t="e">
        <f>VLOOKUP(Table110[[#This Row],[FECHA /HORA]],TBL_CalcDarwin[],43,0)</f>
        <v>#REF!</v>
      </c>
      <c r="H128" s="50" t="e">
        <f>VLOOKUP(Table110[[#This Row],[FECHA /HORA]],TBL_CalcDarwin[],40,0)</f>
        <v>#REF!</v>
      </c>
      <c r="I128" s="50" t="e">
        <f>VLOOKUP(Table110[[#This Row],[FECHA /HORA]],TBL_CalcDarwin[],41,0)</f>
        <v>#REF!</v>
      </c>
      <c r="J128" s="50" t="e">
        <f>Table110[[#This Row],[MW Proyectada (Barra A)]]+Table110[[#This Row],[MW Proyectada (Barra B)]]</f>
        <v>#REF!</v>
      </c>
      <c r="L128" s="50" t="e">
        <f t="shared" si="3"/>
        <v>#REF!</v>
      </c>
      <c r="M128" s="50" t="e">
        <f>IF(Table110[[#This Row],[TOTAL MW]]&lt;165,Table110[[#This Row],[MW Proyectada (Barra A)]],Table110[[#This Row],[MW Proyectada (Barra A)]]*165/Table110[[#This Row],[TOTAL MW]])</f>
        <v>#REF!</v>
      </c>
      <c r="N128" s="50" t="e">
        <f>IF(Table110[[#This Row],[TOTAL MW]]&lt;165,Table110[[#This Row],[MW Proyectada (Barra B)]],Table110[[#This Row],[MW Proyectada (Barra B)]]*165/Table110[[#This Row],[TOTAL MW]])</f>
        <v>#REF!</v>
      </c>
      <c r="P128" s="54"/>
      <c r="Q128" s="54"/>
      <c r="R128" s="57"/>
      <c r="S128" s="57"/>
    </row>
    <row r="129" spans="2:19" x14ac:dyDescent="0.35">
      <c r="B129" s="55" t="e">
        <f t="shared" si="4"/>
        <v>#REF!</v>
      </c>
      <c r="C129" s="49" t="e">
        <f t="shared" si="5"/>
        <v>#REF!</v>
      </c>
      <c r="D129" s="56" t="e">
        <f>Table110[[#This Row],[Fecha]]</f>
        <v>#REF!</v>
      </c>
      <c r="E129" s="50" t="e">
        <f>VLOOKUP(Table110[[#This Row],[FECHA /HORA]],TBL_CalcDarwin[],7,0)</f>
        <v>#REF!</v>
      </c>
      <c r="F129" s="50" t="e">
        <f>VLOOKUP(Table110[[#This Row],[FECHA /HORA]],TBL_CalcDarwin[],42,0)</f>
        <v>#REF!</v>
      </c>
      <c r="G129" s="50" t="e">
        <f>VLOOKUP(Table110[[#This Row],[FECHA /HORA]],TBL_CalcDarwin[],43,0)</f>
        <v>#REF!</v>
      </c>
      <c r="H129" s="50" t="e">
        <f>VLOOKUP(Table110[[#This Row],[FECHA /HORA]],TBL_CalcDarwin[],40,0)</f>
        <v>#REF!</v>
      </c>
      <c r="I129" s="50" t="e">
        <f>VLOOKUP(Table110[[#This Row],[FECHA /HORA]],TBL_CalcDarwin[],41,0)</f>
        <v>#REF!</v>
      </c>
      <c r="J129" s="50" t="e">
        <f>Table110[[#This Row],[MW Proyectada (Barra A)]]+Table110[[#This Row],[MW Proyectada (Barra B)]]</f>
        <v>#REF!</v>
      </c>
      <c r="L129" s="50" t="e">
        <f t="shared" si="3"/>
        <v>#REF!</v>
      </c>
      <c r="M129" s="50" t="e">
        <f>IF(Table110[[#This Row],[TOTAL MW]]&lt;165,Table110[[#This Row],[MW Proyectada (Barra A)]],Table110[[#This Row],[MW Proyectada (Barra A)]]*165/Table110[[#This Row],[TOTAL MW]])</f>
        <v>#REF!</v>
      </c>
      <c r="N129" s="50" t="e">
        <f>IF(Table110[[#This Row],[TOTAL MW]]&lt;165,Table110[[#This Row],[MW Proyectada (Barra B)]],Table110[[#This Row],[MW Proyectada (Barra B)]]*165/Table110[[#This Row],[TOTAL MW]])</f>
        <v>#REF!</v>
      </c>
      <c r="P129" s="54"/>
      <c r="Q129" s="54"/>
      <c r="R129" s="57"/>
      <c r="S129" s="57"/>
    </row>
    <row r="130" spans="2:19" x14ac:dyDescent="0.35">
      <c r="B130" s="55" t="e">
        <f t="shared" si="4"/>
        <v>#REF!</v>
      </c>
      <c r="C130" s="49" t="e">
        <f t="shared" si="5"/>
        <v>#REF!</v>
      </c>
      <c r="D130" s="56" t="e">
        <f>Table110[[#This Row],[Fecha]]</f>
        <v>#REF!</v>
      </c>
      <c r="E130" s="50" t="e">
        <f>VLOOKUP(Table110[[#This Row],[FECHA /HORA]],TBL_CalcDarwin[],7,0)</f>
        <v>#REF!</v>
      </c>
      <c r="F130" s="50" t="e">
        <f>VLOOKUP(Table110[[#This Row],[FECHA /HORA]],TBL_CalcDarwin[],42,0)</f>
        <v>#REF!</v>
      </c>
      <c r="G130" s="50" t="e">
        <f>VLOOKUP(Table110[[#This Row],[FECHA /HORA]],TBL_CalcDarwin[],43,0)</f>
        <v>#REF!</v>
      </c>
      <c r="H130" s="50" t="e">
        <f>VLOOKUP(Table110[[#This Row],[FECHA /HORA]],TBL_CalcDarwin[],40,0)</f>
        <v>#REF!</v>
      </c>
      <c r="I130" s="50" t="e">
        <f>VLOOKUP(Table110[[#This Row],[FECHA /HORA]],TBL_CalcDarwin[],41,0)</f>
        <v>#REF!</v>
      </c>
      <c r="J130" s="50" t="e">
        <f>Table110[[#This Row],[MW Proyectada (Barra A)]]+Table110[[#This Row],[MW Proyectada (Barra B)]]</f>
        <v>#REF!</v>
      </c>
      <c r="L130" s="50" t="e">
        <f t="shared" si="3"/>
        <v>#REF!</v>
      </c>
      <c r="M130" s="50" t="e">
        <f>IF(Table110[[#This Row],[TOTAL MW]]&lt;165,Table110[[#This Row],[MW Proyectada (Barra A)]],Table110[[#This Row],[MW Proyectada (Barra A)]]*165/Table110[[#This Row],[TOTAL MW]])</f>
        <v>#REF!</v>
      </c>
      <c r="N130" s="50" t="e">
        <f>IF(Table110[[#This Row],[TOTAL MW]]&lt;165,Table110[[#This Row],[MW Proyectada (Barra B)]],Table110[[#This Row],[MW Proyectada (Barra B)]]*165/Table110[[#This Row],[TOTAL MW]])</f>
        <v>#REF!</v>
      </c>
      <c r="P130" s="54"/>
      <c r="Q130" s="54"/>
      <c r="R130" s="57"/>
      <c r="S130" s="57"/>
    </row>
    <row r="131" spans="2:19" x14ac:dyDescent="0.35">
      <c r="B131" s="55" t="e">
        <f t="shared" si="4"/>
        <v>#REF!</v>
      </c>
      <c r="C131" s="49" t="e">
        <f t="shared" si="5"/>
        <v>#REF!</v>
      </c>
      <c r="D131" s="56" t="e">
        <f>Table110[[#This Row],[Fecha]]</f>
        <v>#REF!</v>
      </c>
      <c r="E131" s="50" t="e">
        <f>VLOOKUP(Table110[[#This Row],[FECHA /HORA]],TBL_CalcDarwin[],7,0)</f>
        <v>#REF!</v>
      </c>
      <c r="F131" s="50" t="e">
        <f>VLOOKUP(Table110[[#This Row],[FECHA /HORA]],TBL_CalcDarwin[],42,0)</f>
        <v>#REF!</v>
      </c>
      <c r="G131" s="50" t="e">
        <f>VLOOKUP(Table110[[#This Row],[FECHA /HORA]],TBL_CalcDarwin[],43,0)</f>
        <v>#REF!</v>
      </c>
      <c r="H131" s="50" t="e">
        <f>VLOOKUP(Table110[[#This Row],[FECHA /HORA]],TBL_CalcDarwin[],40,0)</f>
        <v>#REF!</v>
      </c>
      <c r="I131" s="50" t="e">
        <f>VLOOKUP(Table110[[#This Row],[FECHA /HORA]],TBL_CalcDarwin[],41,0)</f>
        <v>#REF!</v>
      </c>
      <c r="J131" s="50" t="e">
        <f>Table110[[#This Row],[MW Proyectada (Barra A)]]+Table110[[#This Row],[MW Proyectada (Barra B)]]</f>
        <v>#REF!</v>
      </c>
      <c r="L131" s="50" t="e">
        <f t="shared" si="3"/>
        <v>#REF!</v>
      </c>
      <c r="M131" s="50" t="e">
        <f>IF(Table110[[#This Row],[TOTAL MW]]&lt;165,Table110[[#This Row],[MW Proyectada (Barra A)]],Table110[[#This Row],[MW Proyectada (Barra A)]]*165/Table110[[#This Row],[TOTAL MW]])</f>
        <v>#REF!</v>
      </c>
      <c r="N131" s="50" t="e">
        <f>IF(Table110[[#This Row],[TOTAL MW]]&lt;165,Table110[[#This Row],[MW Proyectada (Barra B)]],Table110[[#This Row],[MW Proyectada (Barra B)]]*165/Table110[[#This Row],[TOTAL MW]])</f>
        <v>#REF!</v>
      </c>
      <c r="P131" s="54"/>
      <c r="Q131" s="54"/>
      <c r="R131" s="57"/>
      <c r="S131" s="57"/>
    </row>
    <row r="132" spans="2:19" x14ac:dyDescent="0.35">
      <c r="B132" s="55" t="e">
        <f t="shared" si="4"/>
        <v>#REF!</v>
      </c>
      <c r="C132" s="49" t="e">
        <f t="shared" si="5"/>
        <v>#REF!</v>
      </c>
      <c r="D132" s="56" t="e">
        <f>Table110[[#This Row],[Fecha]]</f>
        <v>#REF!</v>
      </c>
      <c r="E132" s="50" t="e">
        <f>VLOOKUP(Table110[[#This Row],[FECHA /HORA]],TBL_CalcDarwin[],7,0)</f>
        <v>#REF!</v>
      </c>
      <c r="F132" s="50" t="e">
        <f>VLOOKUP(Table110[[#This Row],[FECHA /HORA]],TBL_CalcDarwin[],42,0)</f>
        <v>#REF!</v>
      </c>
      <c r="G132" s="50" t="e">
        <f>VLOOKUP(Table110[[#This Row],[FECHA /HORA]],TBL_CalcDarwin[],43,0)</f>
        <v>#REF!</v>
      </c>
      <c r="H132" s="50" t="e">
        <f>VLOOKUP(Table110[[#This Row],[FECHA /HORA]],TBL_CalcDarwin[],40,0)</f>
        <v>#REF!</v>
      </c>
      <c r="I132" s="50" t="e">
        <f>VLOOKUP(Table110[[#This Row],[FECHA /HORA]],TBL_CalcDarwin[],41,0)</f>
        <v>#REF!</v>
      </c>
      <c r="J132" s="50" t="e">
        <f>Table110[[#This Row],[MW Proyectada (Barra A)]]+Table110[[#This Row],[MW Proyectada (Barra B)]]</f>
        <v>#REF!</v>
      </c>
      <c r="L132" s="50" t="e">
        <f t="shared" ref="L132:L195" si="6">M132+N132</f>
        <v>#REF!</v>
      </c>
      <c r="M132" s="50" t="e">
        <f>IF(Table110[[#This Row],[TOTAL MW]]&lt;165,Table110[[#This Row],[MW Proyectada (Barra A)]],Table110[[#This Row],[MW Proyectada (Barra A)]]*165/Table110[[#This Row],[TOTAL MW]])</f>
        <v>#REF!</v>
      </c>
      <c r="N132" s="50" t="e">
        <f>IF(Table110[[#This Row],[TOTAL MW]]&lt;165,Table110[[#This Row],[MW Proyectada (Barra B)]],Table110[[#This Row],[MW Proyectada (Barra B)]]*165/Table110[[#This Row],[TOTAL MW]])</f>
        <v>#REF!</v>
      </c>
      <c r="P132" s="54"/>
      <c r="Q132" s="54"/>
      <c r="R132" s="57"/>
      <c r="S132" s="57"/>
    </row>
    <row r="133" spans="2:19" x14ac:dyDescent="0.35">
      <c r="B133" s="55" t="e">
        <f t="shared" ref="B133:B196" si="7">B132+TIME(1,0,0)</f>
        <v>#REF!</v>
      </c>
      <c r="C133" s="49" t="e">
        <f t="shared" ref="C133:C196" si="8">C132+TIME(1,0,0)</f>
        <v>#REF!</v>
      </c>
      <c r="D133" s="56" t="e">
        <f>Table110[[#This Row],[Fecha]]</f>
        <v>#REF!</v>
      </c>
      <c r="E133" s="50" t="e">
        <f>VLOOKUP(Table110[[#This Row],[FECHA /HORA]],TBL_CalcDarwin[],7,0)</f>
        <v>#REF!</v>
      </c>
      <c r="F133" s="50" t="e">
        <f>VLOOKUP(Table110[[#This Row],[FECHA /HORA]],TBL_CalcDarwin[],42,0)</f>
        <v>#REF!</v>
      </c>
      <c r="G133" s="50" t="e">
        <f>VLOOKUP(Table110[[#This Row],[FECHA /HORA]],TBL_CalcDarwin[],43,0)</f>
        <v>#REF!</v>
      </c>
      <c r="H133" s="50" t="e">
        <f>VLOOKUP(Table110[[#This Row],[FECHA /HORA]],TBL_CalcDarwin[],40,0)</f>
        <v>#REF!</v>
      </c>
      <c r="I133" s="50" t="e">
        <f>VLOOKUP(Table110[[#This Row],[FECHA /HORA]],TBL_CalcDarwin[],41,0)</f>
        <v>#REF!</v>
      </c>
      <c r="J133" s="50" t="e">
        <f>Table110[[#This Row],[MW Proyectada (Barra A)]]+Table110[[#This Row],[MW Proyectada (Barra B)]]</f>
        <v>#REF!</v>
      </c>
      <c r="L133" s="50" t="e">
        <f t="shared" si="6"/>
        <v>#REF!</v>
      </c>
      <c r="M133" s="50" t="e">
        <f>IF(Table110[[#This Row],[TOTAL MW]]&lt;165,Table110[[#This Row],[MW Proyectada (Barra A)]],Table110[[#This Row],[MW Proyectada (Barra A)]]*165/Table110[[#This Row],[TOTAL MW]])</f>
        <v>#REF!</v>
      </c>
      <c r="N133" s="50" t="e">
        <f>IF(Table110[[#This Row],[TOTAL MW]]&lt;165,Table110[[#This Row],[MW Proyectada (Barra B)]],Table110[[#This Row],[MW Proyectada (Barra B)]]*165/Table110[[#This Row],[TOTAL MW]])</f>
        <v>#REF!</v>
      </c>
      <c r="P133" s="54"/>
      <c r="Q133" s="54"/>
      <c r="R133" s="57"/>
      <c r="S133" s="57"/>
    </row>
    <row r="134" spans="2:19" x14ac:dyDescent="0.35">
      <c r="B134" s="55" t="e">
        <f t="shared" si="7"/>
        <v>#REF!</v>
      </c>
      <c r="C134" s="49" t="e">
        <f t="shared" si="8"/>
        <v>#REF!</v>
      </c>
      <c r="D134" s="56" t="e">
        <f>Table110[[#This Row],[Fecha]]</f>
        <v>#REF!</v>
      </c>
      <c r="E134" s="50" t="e">
        <f>VLOOKUP(Table110[[#This Row],[FECHA /HORA]],TBL_CalcDarwin[],7,0)</f>
        <v>#REF!</v>
      </c>
      <c r="F134" s="50" t="e">
        <f>VLOOKUP(Table110[[#This Row],[FECHA /HORA]],TBL_CalcDarwin[],42,0)</f>
        <v>#REF!</v>
      </c>
      <c r="G134" s="50" t="e">
        <f>VLOOKUP(Table110[[#This Row],[FECHA /HORA]],TBL_CalcDarwin[],43,0)</f>
        <v>#REF!</v>
      </c>
      <c r="H134" s="50" t="e">
        <f>VLOOKUP(Table110[[#This Row],[FECHA /HORA]],TBL_CalcDarwin[],40,0)</f>
        <v>#REF!</v>
      </c>
      <c r="I134" s="50" t="e">
        <f>VLOOKUP(Table110[[#This Row],[FECHA /HORA]],TBL_CalcDarwin[],41,0)</f>
        <v>#REF!</v>
      </c>
      <c r="J134" s="50" t="e">
        <f>Table110[[#This Row],[MW Proyectada (Barra A)]]+Table110[[#This Row],[MW Proyectada (Barra B)]]</f>
        <v>#REF!</v>
      </c>
      <c r="L134" s="50" t="e">
        <f t="shared" si="6"/>
        <v>#REF!</v>
      </c>
      <c r="M134" s="50" t="e">
        <f>IF(Table110[[#This Row],[TOTAL MW]]&lt;165,Table110[[#This Row],[MW Proyectada (Barra A)]],Table110[[#This Row],[MW Proyectada (Barra A)]]*165/Table110[[#This Row],[TOTAL MW]])</f>
        <v>#REF!</v>
      </c>
      <c r="N134" s="50" t="e">
        <f>IF(Table110[[#This Row],[TOTAL MW]]&lt;165,Table110[[#This Row],[MW Proyectada (Barra B)]],Table110[[#This Row],[MW Proyectada (Barra B)]]*165/Table110[[#This Row],[TOTAL MW]])</f>
        <v>#REF!</v>
      </c>
      <c r="P134" s="54"/>
      <c r="Q134" s="54"/>
      <c r="R134" s="57"/>
      <c r="S134" s="57"/>
    </row>
    <row r="135" spans="2:19" x14ac:dyDescent="0.35">
      <c r="B135" s="55" t="e">
        <f t="shared" si="7"/>
        <v>#REF!</v>
      </c>
      <c r="C135" s="49" t="e">
        <f t="shared" si="8"/>
        <v>#REF!</v>
      </c>
      <c r="D135" s="56" t="e">
        <f>Table110[[#This Row],[Fecha]]</f>
        <v>#REF!</v>
      </c>
      <c r="E135" s="50" t="e">
        <f>VLOOKUP(Table110[[#This Row],[FECHA /HORA]],TBL_CalcDarwin[],7,0)</f>
        <v>#REF!</v>
      </c>
      <c r="F135" s="50" t="e">
        <f>VLOOKUP(Table110[[#This Row],[FECHA /HORA]],TBL_CalcDarwin[],42,0)</f>
        <v>#REF!</v>
      </c>
      <c r="G135" s="50" t="e">
        <f>VLOOKUP(Table110[[#This Row],[FECHA /HORA]],TBL_CalcDarwin[],43,0)</f>
        <v>#REF!</v>
      </c>
      <c r="H135" s="50" t="e">
        <f>VLOOKUP(Table110[[#This Row],[FECHA /HORA]],TBL_CalcDarwin[],40,0)</f>
        <v>#REF!</v>
      </c>
      <c r="I135" s="50" t="e">
        <f>VLOOKUP(Table110[[#This Row],[FECHA /HORA]],TBL_CalcDarwin[],41,0)</f>
        <v>#REF!</v>
      </c>
      <c r="J135" s="50" t="e">
        <f>Table110[[#This Row],[MW Proyectada (Barra A)]]+Table110[[#This Row],[MW Proyectada (Barra B)]]</f>
        <v>#REF!</v>
      </c>
      <c r="L135" s="50" t="e">
        <f t="shared" si="6"/>
        <v>#REF!</v>
      </c>
      <c r="M135" s="50" t="e">
        <f>IF(Table110[[#This Row],[TOTAL MW]]&lt;165,Table110[[#This Row],[MW Proyectada (Barra A)]],Table110[[#This Row],[MW Proyectada (Barra A)]]*165/Table110[[#This Row],[TOTAL MW]])</f>
        <v>#REF!</v>
      </c>
      <c r="N135" s="50" t="e">
        <f>IF(Table110[[#This Row],[TOTAL MW]]&lt;165,Table110[[#This Row],[MW Proyectada (Barra B)]],Table110[[#This Row],[MW Proyectada (Barra B)]]*165/Table110[[#This Row],[TOTAL MW]])</f>
        <v>#REF!</v>
      </c>
      <c r="P135" s="54"/>
      <c r="Q135" s="54"/>
      <c r="R135" s="57"/>
      <c r="S135" s="57"/>
    </row>
    <row r="136" spans="2:19" x14ac:dyDescent="0.35">
      <c r="B136" s="55" t="e">
        <f t="shared" si="7"/>
        <v>#REF!</v>
      </c>
      <c r="C136" s="49" t="e">
        <f t="shared" si="8"/>
        <v>#REF!</v>
      </c>
      <c r="D136" s="56" t="e">
        <f>Table110[[#This Row],[Fecha]]</f>
        <v>#REF!</v>
      </c>
      <c r="E136" s="50" t="e">
        <f>VLOOKUP(Table110[[#This Row],[FECHA /HORA]],TBL_CalcDarwin[],7,0)</f>
        <v>#REF!</v>
      </c>
      <c r="F136" s="50" t="e">
        <f>VLOOKUP(Table110[[#This Row],[FECHA /HORA]],TBL_CalcDarwin[],42,0)</f>
        <v>#REF!</v>
      </c>
      <c r="G136" s="50" t="e">
        <f>VLOOKUP(Table110[[#This Row],[FECHA /HORA]],TBL_CalcDarwin[],43,0)</f>
        <v>#REF!</v>
      </c>
      <c r="H136" s="50" t="e">
        <f>VLOOKUP(Table110[[#This Row],[FECHA /HORA]],TBL_CalcDarwin[],40,0)</f>
        <v>#REF!</v>
      </c>
      <c r="I136" s="50" t="e">
        <f>VLOOKUP(Table110[[#This Row],[FECHA /HORA]],TBL_CalcDarwin[],41,0)</f>
        <v>#REF!</v>
      </c>
      <c r="J136" s="50" t="e">
        <f>Table110[[#This Row],[MW Proyectada (Barra A)]]+Table110[[#This Row],[MW Proyectada (Barra B)]]</f>
        <v>#REF!</v>
      </c>
      <c r="L136" s="50" t="e">
        <f t="shared" si="6"/>
        <v>#REF!</v>
      </c>
      <c r="M136" s="50" t="e">
        <f>IF(Table110[[#This Row],[TOTAL MW]]&lt;165,Table110[[#This Row],[MW Proyectada (Barra A)]],Table110[[#This Row],[MW Proyectada (Barra A)]]*165/Table110[[#This Row],[TOTAL MW]])</f>
        <v>#REF!</v>
      </c>
      <c r="N136" s="50" t="e">
        <f>IF(Table110[[#This Row],[TOTAL MW]]&lt;165,Table110[[#This Row],[MW Proyectada (Barra B)]],Table110[[#This Row],[MW Proyectada (Barra B)]]*165/Table110[[#This Row],[TOTAL MW]])</f>
        <v>#REF!</v>
      </c>
      <c r="P136" s="54"/>
      <c r="Q136" s="54"/>
      <c r="R136" s="57"/>
      <c r="S136" s="57"/>
    </row>
    <row r="137" spans="2:19" x14ac:dyDescent="0.35">
      <c r="B137" s="55" t="e">
        <f t="shared" si="7"/>
        <v>#REF!</v>
      </c>
      <c r="C137" s="49" t="e">
        <f t="shared" si="8"/>
        <v>#REF!</v>
      </c>
      <c r="D137" s="56" t="e">
        <f>Table110[[#This Row],[Fecha]]</f>
        <v>#REF!</v>
      </c>
      <c r="E137" s="50" t="e">
        <f>VLOOKUP(Table110[[#This Row],[FECHA /HORA]],TBL_CalcDarwin[],7,0)</f>
        <v>#REF!</v>
      </c>
      <c r="F137" s="50" t="e">
        <f>VLOOKUP(Table110[[#This Row],[FECHA /HORA]],TBL_CalcDarwin[],42,0)</f>
        <v>#REF!</v>
      </c>
      <c r="G137" s="50" t="e">
        <f>VLOOKUP(Table110[[#This Row],[FECHA /HORA]],TBL_CalcDarwin[],43,0)</f>
        <v>#REF!</v>
      </c>
      <c r="H137" s="50" t="e">
        <f>VLOOKUP(Table110[[#This Row],[FECHA /HORA]],TBL_CalcDarwin[],40,0)</f>
        <v>#REF!</v>
      </c>
      <c r="I137" s="50" t="e">
        <f>VLOOKUP(Table110[[#This Row],[FECHA /HORA]],TBL_CalcDarwin[],41,0)</f>
        <v>#REF!</v>
      </c>
      <c r="J137" s="50" t="e">
        <f>Table110[[#This Row],[MW Proyectada (Barra A)]]+Table110[[#This Row],[MW Proyectada (Barra B)]]</f>
        <v>#REF!</v>
      </c>
      <c r="L137" s="50" t="e">
        <f t="shared" si="6"/>
        <v>#REF!</v>
      </c>
      <c r="M137" s="50" t="e">
        <f>IF(Table110[[#This Row],[TOTAL MW]]&lt;165,Table110[[#This Row],[MW Proyectada (Barra A)]],Table110[[#This Row],[MW Proyectada (Barra A)]]*165/Table110[[#This Row],[TOTAL MW]])</f>
        <v>#REF!</v>
      </c>
      <c r="N137" s="50" t="e">
        <f>IF(Table110[[#This Row],[TOTAL MW]]&lt;165,Table110[[#This Row],[MW Proyectada (Barra B)]],Table110[[#This Row],[MW Proyectada (Barra B)]]*165/Table110[[#This Row],[TOTAL MW]])</f>
        <v>#REF!</v>
      </c>
      <c r="P137" s="54"/>
      <c r="Q137" s="54"/>
      <c r="R137" s="57"/>
      <c r="S137" s="57"/>
    </row>
    <row r="138" spans="2:19" x14ac:dyDescent="0.35">
      <c r="B138" s="55" t="e">
        <f t="shared" si="7"/>
        <v>#REF!</v>
      </c>
      <c r="C138" s="49" t="e">
        <f t="shared" si="8"/>
        <v>#REF!</v>
      </c>
      <c r="D138" s="56" t="e">
        <f>Table110[[#This Row],[Fecha]]</f>
        <v>#REF!</v>
      </c>
      <c r="E138" s="50" t="e">
        <f>VLOOKUP(Table110[[#This Row],[FECHA /HORA]],TBL_CalcDarwin[],7,0)</f>
        <v>#REF!</v>
      </c>
      <c r="F138" s="50" t="e">
        <f>VLOOKUP(Table110[[#This Row],[FECHA /HORA]],TBL_CalcDarwin[],42,0)</f>
        <v>#REF!</v>
      </c>
      <c r="G138" s="50" t="e">
        <f>VLOOKUP(Table110[[#This Row],[FECHA /HORA]],TBL_CalcDarwin[],43,0)</f>
        <v>#REF!</v>
      </c>
      <c r="H138" s="50" t="e">
        <f>VLOOKUP(Table110[[#This Row],[FECHA /HORA]],TBL_CalcDarwin[],40,0)</f>
        <v>#REF!</v>
      </c>
      <c r="I138" s="50" t="e">
        <f>VLOOKUP(Table110[[#This Row],[FECHA /HORA]],TBL_CalcDarwin[],41,0)</f>
        <v>#REF!</v>
      </c>
      <c r="J138" s="50" t="e">
        <f>Table110[[#This Row],[MW Proyectada (Barra A)]]+Table110[[#This Row],[MW Proyectada (Barra B)]]</f>
        <v>#REF!</v>
      </c>
      <c r="L138" s="50" t="e">
        <f t="shared" si="6"/>
        <v>#REF!</v>
      </c>
      <c r="M138" s="50" t="e">
        <f>IF(Table110[[#This Row],[TOTAL MW]]&lt;165,Table110[[#This Row],[MW Proyectada (Barra A)]],Table110[[#This Row],[MW Proyectada (Barra A)]]*165/Table110[[#This Row],[TOTAL MW]])</f>
        <v>#REF!</v>
      </c>
      <c r="N138" s="50" t="e">
        <f>IF(Table110[[#This Row],[TOTAL MW]]&lt;165,Table110[[#This Row],[MW Proyectada (Barra B)]],Table110[[#This Row],[MW Proyectada (Barra B)]]*165/Table110[[#This Row],[TOTAL MW]])</f>
        <v>#REF!</v>
      </c>
      <c r="P138" s="54"/>
      <c r="Q138" s="54"/>
      <c r="R138" s="57"/>
      <c r="S138" s="57"/>
    </row>
    <row r="139" spans="2:19" x14ac:dyDescent="0.35">
      <c r="B139" s="55" t="e">
        <f t="shared" si="7"/>
        <v>#REF!</v>
      </c>
      <c r="C139" s="49" t="e">
        <f t="shared" si="8"/>
        <v>#REF!</v>
      </c>
      <c r="D139" s="56" t="e">
        <f>Table110[[#This Row],[Fecha]]</f>
        <v>#REF!</v>
      </c>
      <c r="E139" s="50" t="e">
        <f>VLOOKUP(Table110[[#This Row],[FECHA /HORA]],TBL_CalcDarwin[],7,0)</f>
        <v>#REF!</v>
      </c>
      <c r="F139" s="50" t="e">
        <f>VLOOKUP(Table110[[#This Row],[FECHA /HORA]],TBL_CalcDarwin[],42,0)</f>
        <v>#REF!</v>
      </c>
      <c r="G139" s="50" t="e">
        <f>VLOOKUP(Table110[[#This Row],[FECHA /HORA]],TBL_CalcDarwin[],43,0)</f>
        <v>#REF!</v>
      </c>
      <c r="H139" s="50" t="e">
        <f>VLOOKUP(Table110[[#This Row],[FECHA /HORA]],TBL_CalcDarwin[],40,0)</f>
        <v>#REF!</v>
      </c>
      <c r="I139" s="50" t="e">
        <f>VLOOKUP(Table110[[#This Row],[FECHA /HORA]],TBL_CalcDarwin[],41,0)</f>
        <v>#REF!</v>
      </c>
      <c r="J139" s="50" t="e">
        <f>Table110[[#This Row],[MW Proyectada (Barra A)]]+Table110[[#This Row],[MW Proyectada (Barra B)]]</f>
        <v>#REF!</v>
      </c>
      <c r="L139" s="50" t="e">
        <f t="shared" si="6"/>
        <v>#REF!</v>
      </c>
      <c r="M139" s="50" t="e">
        <f>IF(Table110[[#This Row],[TOTAL MW]]&lt;165,Table110[[#This Row],[MW Proyectada (Barra A)]],Table110[[#This Row],[MW Proyectada (Barra A)]]*165/Table110[[#This Row],[TOTAL MW]])</f>
        <v>#REF!</v>
      </c>
      <c r="N139" s="50" t="e">
        <f>IF(Table110[[#This Row],[TOTAL MW]]&lt;165,Table110[[#This Row],[MW Proyectada (Barra B)]],Table110[[#This Row],[MW Proyectada (Barra B)]]*165/Table110[[#This Row],[TOTAL MW]])</f>
        <v>#REF!</v>
      </c>
      <c r="P139" s="54"/>
      <c r="Q139" s="54"/>
      <c r="R139" s="57"/>
      <c r="S139" s="57"/>
    </row>
    <row r="140" spans="2:19" x14ac:dyDescent="0.35">
      <c r="B140" s="55" t="e">
        <f t="shared" si="7"/>
        <v>#REF!</v>
      </c>
      <c r="C140" s="49" t="e">
        <f t="shared" si="8"/>
        <v>#REF!</v>
      </c>
      <c r="D140" s="56" t="e">
        <f>Table110[[#This Row],[Fecha]]</f>
        <v>#REF!</v>
      </c>
      <c r="E140" s="50" t="e">
        <f>VLOOKUP(Table110[[#This Row],[FECHA /HORA]],TBL_CalcDarwin[],7,0)</f>
        <v>#REF!</v>
      </c>
      <c r="F140" s="50" t="e">
        <f>VLOOKUP(Table110[[#This Row],[FECHA /HORA]],TBL_CalcDarwin[],42,0)</f>
        <v>#REF!</v>
      </c>
      <c r="G140" s="50" t="e">
        <f>VLOOKUP(Table110[[#This Row],[FECHA /HORA]],TBL_CalcDarwin[],43,0)</f>
        <v>#REF!</v>
      </c>
      <c r="H140" s="50" t="e">
        <f>VLOOKUP(Table110[[#This Row],[FECHA /HORA]],TBL_CalcDarwin[],40,0)</f>
        <v>#REF!</v>
      </c>
      <c r="I140" s="50" t="e">
        <f>VLOOKUP(Table110[[#This Row],[FECHA /HORA]],TBL_CalcDarwin[],41,0)</f>
        <v>#REF!</v>
      </c>
      <c r="J140" s="50" t="e">
        <f>Table110[[#This Row],[MW Proyectada (Barra A)]]+Table110[[#This Row],[MW Proyectada (Barra B)]]</f>
        <v>#REF!</v>
      </c>
      <c r="L140" s="50" t="e">
        <f t="shared" si="6"/>
        <v>#REF!</v>
      </c>
      <c r="M140" s="50" t="e">
        <f>IF(Table110[[#This Row],[TOTAL MW]]&lt;165,Table110[[#This Row],[MW Proyectada (Barra A)]],Table110[[#This Row],[MW Proyectada (Barra A)]]*165/Table110[[#This Row],[TOTAL MW]])</f>
        <v>#REF!</v>
      </c>
      <c r="N140" s="50" t="e">
        <f>IF(Table110[[#This Row],[TOTAL MW]]&lt;165,Table110[[#This Row],[MW Proyectada (Barra B)]],Table110[[#This Row],[MW Proyectada (Barra B)]]*165/Table110[[#This Row],[TOTAL MW]])</f>
        <v>#REF!</v>
      </c>
      <c r="P140" s="54"/>
      <c r="Q140" s="54"/>
      <c r="R140" s="57"/>
      <c r="S140" s="57"/>
    </row>
    <row r="141" spans="2:19" x14ac:dyDescent="0.35">
      <c r="B141" s="55" t="e">
        <f t="shared" si="7"/>
        <v>#REF!</v>
      </c>
      <c r="C141" s="49" t="e">
        <f t="shared" si="8"/>
        <v>#REF!</v>
      </c>
      <c r="D141" s="56" t="e">
        <f>Table110[[#This Row],[Fecha]]</f>
        <v>#REF!</v>
      </c>
      <c r="E141" s="50" t="e">
        <f>VLOOKUP(Table110[[#This Row],[FECHA /HORA]],TBL_CalcDarwin[],7,0)</f>
        <v>#REF!</v>
      </c>
      <c r="F141" s="50" t="e">
        <f>VLOOKUP(Table110[[#This Row],[FECHA /HORA]],TBL_CalcDarwin[],42,0)</f>
        <v>#REF!</v>
      </c>
      <c r="G141" s="50" t="e">
        <f>VLOOKUP(Table110[[#This Row],[FECHA /HORA]],TBL_CalcDarwin[],43,0)</f>
        <v>#REF!</v>
      </c>
      <c r="H141" s="50" t="e">
        <f>VLOOKUP(Table110[[#This Row],[FECHA /HORA]],TBL_CalcDarwin[],40,0)</f>
        <v>#REF!</v>
      </c>
      <c r="I141" s="50" t="e">
        <f>VLOOKUP(Table110[[#This Row],[FECHA /HORA]],TBL_CalcDarwin[],41,0)</f>
        <v>#REF!</v>
      </c>
      <c r="J141" s="50" t="e">
        <f>Table110[[#This Row],[MW Proyectada (Barra A)]]+Table110[[#This Row],[MW Proyectada (Barra B)]]</f>
        <v>#REF!</v>
      </c>
      <c r="L141" s="50" t="e">
        <f t="shared" si="6"/>
        <v>#REF!</v>
      </c>
      <c r="M141" s="50" t="e">
        <f>IF(Table110[[#This Row],[TOTAL MW]]&lt;165,Table110[[#This Row],[MW Proyectada (Barra A)]],Table110[[#This Row],[MW Proyectada (Barra A)]]*165/Table110[[#This Row],[TOTAL MW]])</f>
        <v>#REF!</v>
      </c>
      <c r="N141" s="50" t="e">
        <f>IF(Table110[[#This Row],[TOTAL MW]]&lt;165,Table110[[#This Row],[MW Proyectada (Barra B)]],Table110[[#This Row],[MW Proyectada (Barra B)]]*165/Table110[[#This Row],[TOTAL MW]])</f>
        <v>#REF!</v>
      </c>
      <c r="P141" s="54"/>
      <c r="Q141" s="54"/>
      <c r="R141" s="57"/>
      <c r="S141" s="57"/>
    </row>
    <row r="142" spans="2:19" x14ac:dyDescent="0.35">
      <c r="B142" s="55" t="e">
        <f t="shared" si="7"/>
        <v>#REF!</v>
      </c>
      <c r="C142" s="49" t="e">
        <f t="shared" si="8"/>
        <v>#REF!</v>
      </c>
      <c r="D142" s="56" t="e">
        <f>Table110[[#This Row],[Fecha]]</f>
        <v>#REF!</v>
      </c>
      <c r="E142" s="50" t="e">
        <f>VLOOKUP(Table110[[#This Row],[FECHA /HORA]],TBL_CalcDarwin[],7,0)</f>
        <v>#REF!</v>
      </c>
      <c r="F142" s="50" t="e">
        <f>VLOOKUP(Table110[[#This Row],[FECHA /HORA]],TBL_CalcDarwin[],42,0)</f>
        <v>#REF!</v>
      </c>
      <c r="G142" s="50" t="e">
        <f>VLOOKUP(Table110[[#This Row],[FECHA /HORA]],TBL_CalcDarwin[],43,0)</f>
        <v>#REF!</v>
      </c>
      <c r="H142" s="50" t="e">
        <f>VLOOKUP(Table110[[#This Row],[FECHA /HORA]],TBL_CalcDarwin[],40,0)</f>
        <v>#REF!</v>
      </c>
      <c r="I142" s="50" t="e">
        <f>VLOOKUP(Table110[[#This Row],[FECHA /HORA]],TBL_CalcDarwin[],41,0)</f>
        <v>#REF!</v>
      </c>
      <c r="J142" s="50" t="e">
        <f>Table110[[#This Row],[MW Proyectada (Barra A)]]+Table110[[#This Row],[MW Proyectada (Barra B)]]</f>
        <v>#REF!</v>
      </c>
      <c r="L142" s="50" t="e">
        <f t="shared" si="6"/>
        <v>#REF!</v>
      </c>
      <c r="M142" s="50" t="e">
        <f>IF(Table110[[#This Row],[TOTAL MW]]&lt;165,Table110[[#This Row],[MW Proyectada (Barra A)]],Table110[[#This Row],[MW Proyectada (Barra A)]]*165/Table110[[#This Row],[TOTAL MW]])</f>
        <v>#REF!</v>
      </c>
      <c r="N142" s="50" t="e">
        <f>IF(Table110[[#This Row],[TOTAL MW]]&lt;165,Table110[[#This Row],[MW Proyectada (Barra B)]],Table110[[#This Row],[MW Proyectada (Barra B)]]*165/Table110[[#This Row],[TOTAL MW]])</f>
        <v>#REF!</v>
      </c>
      <c r="P142" s="54"/>
      <c r="Q142" s="54"/>
      <c r="R142" s="57"/>
      <c r="S142" s="57"/>
    </row>
    <row r="143" spans="2:19" x14ac:dyDescent="0.35">
      <c r="B143" s="55" t="e">
        <f t="shared" si="7"/>
        <v>#REF!</v>
      </c>
      <c r="C143" s="49" t="e">
        <f t="shared" si="8"/>
        <v>#REF!</v>
      </c>
      <c r="D143" s="56" t="e">
        <f>Table110[[#This Row],[Fecha]]</f>
        <v>#REF!</v>
      </c>
      <c r="E143" s="50" t="e">
        <f>VLOOKUP(Table110[[#This Row],[FECHA /HORA]],TBL_CalcDarwin[],7,0)</f>
        <v>#REF!</v>
      </c>
      <c r="F143" s="50" t="e">
        <f>VLOOKUP(Table110[[#This Row],[FECHA /HORA]],TBL_CalcDarwin[],42,0)</f>
        <v>#REF!</v>
      </c>
      <c r="G143" s="50" t="e">
        <f>VLOOKUP(Table110[[#This Row],[FECHA /HORA]],TBL_CalcDarwin[],43,0)</f>
        <v>#REF!</v>
      </c>
      <c r="H143" s="50" t="e">
        <f>VLOOKUP(Table110[[#This Row],[FECHA /HORA]],TBL_CalcDarwin[],40,0)</f>
        <v>#REF!</v>
      </c>
      <c r="I143" s="50" t="e">
        <f>VLOOKUP(Table110[[#This Row],[FECHA /HORA]],TBL_CalcDarwin[],41,0)</f>
        <v>#REF!</v>
      </c>
      <c r="J143" s="50" t="e">
        <f>Table110[[#This Row],[MW Proyectada (Barra A)]]+Table110[[#This Row],[MW Proyectada (Barra B)]]</f>
        <v>#REF!</v>
      </c>
      <c r="L143" s="50" t="e">
        <f t="shared" si="6"/>
        <v>#REF!</v>
      </c>
      <c r="M143" s="50" t="e">
        <f>IF(Table110[[#This Row],[TOTAL MW]]&lt;165,Table110[[#This Row],[MW Proyectada (Barra A)]],Table110[[#This Row],[MW Proyectada (Barra A)]]*165/Table110[[#This Row],[TOTAL MW]])</f>
        <v>#REF!</v>
      </c>
      <c r="N143" s="50" t="e">
        <f>IF(Table110[[#This Row],[TOTAL MW]]&lt;165,Table110[[#This Row],[MW Proyectada (Barra B)]],Table110[[#This Row],[MW Proyectada (Barra B)]]*165/Table110[[#This Row],[TOTAL MW]])</f>
        <v>#REF!</v>
      </c>
      <c r="P143" s="54"/>
      <c r="Q143" s="54"/>
      <c r="R143" s="57"/>
      <c r="S143" s="57"/>
    </row>
    <row r="144" spans="2:19" x14ac:dyDescent="0.35">
      <c r="B144" s="55" t="e">
        <f t="shared" si="7"/>
        <v>#REF!</v>
      </c>
      <c r="C144" s="49" t="e">
        <f t="shared" si="8"/>
        <v>#REF!</v>
      </c>
      <c r="D144" s="56" t="e">
        <f>Table110[[#This Row],[Fecha]]</f>
        <v>#REF!</v>
      </c>
      <c r="E144" s="50" t="e">
        <f>VLOOKUP(Table110[[#This Row],[FECHA /HORA]],TBL_CalcDarwin[],7,0)</f>
        <v>#REF!</v>
      </c>
      <c r="F144" s="50" t="e">
        <f>VLOOKUP(Table110[[#This Row],[FECHA /HORA]],TBL_CalcDarwin[],42,0)</f>
        <v>#REF!</v>
      </c>
      <c r="G144" s="50" t="e">
        <f>VLOOKUP(Table110[[#This Row],[FECHA /HORA]],TBL_CalcDarwin[],43,0)</f>
        <v>#REF!</v>
      </c>
      <c r="H144" s="50" t="e">
        <f>VLOOKUP(Table110[[#This Row],[FECHA /HORA]],TBL_CalcDarwin[],40,0)</f>
        <v>#REF!</v>
      </c>
      <c r="I144" s="50" t="e">
        <f>VLOOKUP(Table110[[#This Row],[FECHA /HORA]],TBL_CalcDarwin[],41,0)</f>
        <v>#REF!</v>
      </c>
      <c r="J144" s="50" t="e">
        <f>Table110[[#This Row],[MW Proyectada (Barra A)]]+Table110[[#This Row],[MW Proyectada (Barra B)]]</f>
        <v>#REF!</v>
      </c>
      <c r="L144" s="50" t="e">
        <f t="shared" si="6"/>
        <v>#REF!</v>
      </c>
      <c r="M144" s="50" t="e">
        <f>IF(Table110[[#This Row],[TOTAL MW]]&lt;165,Table110[[#This Row],[MW Proyectada (Barra A)]],Table110[[#This Row],[MW Proyectada (Barra A)]]*165/Table110[[#This Row],[TOTAL MW]])</f>
        <v>#REF!</v>
      </c>
      <c r="N144" s="50" t="e">
        <f>IF(Table110[[#This Row],[TOTAL MW]]&lt;165,Table110[[#This Row],[MW Proyectada (Barra B)]],Table110[[#This Row],[MW Proyectada (Barra B)]]*165/Table110[[#This Row],[TOTAL MW]])</f>
        <v>#REF!</v>
      </c>
      <c r="P144" s="54"/>
      <c r="Q144" s="54"/>
      <c r="R144" s="57"/>
      <c r="S144" s="57"/>
    </row>
    <row r="145" spans="2:19" x14ac:dyDescent="0.35">
      <c r="B145" s="55" t="e">
        <f t="shared" si="7"/>
        <v>#REF!</v>
      </c>
      <c r="C145" s="49" t="e">
        <f t="shared" si="8"/>
        <v>#REF!</v>
      </c>
      <c r="D145" s="56" t="e">
        <f>Table110[[#This Row],[Fecha]]</f>
        <v>#REF!</v>
      </c>
      <c r="E145" s="50" t="e">
        <f>VLOOKUP(Table110[[#This Row],[FECHA /HORA]],TBL_CalcDarwin[],7,0)</f>
        <v>#REF!</v>
      </c>
      <c r="F145" s="50" t="e">
        <f>VLOOKUP(Table110[[#This Row],[FECHA /HORA]],TBL_CalcDarwin[],42,0)</f>
        <v>#REF!</v>
      </c>
      <c r="G145" s="50" t="e">
        <f>VLOOKUP(Table110[[#This Row],[FECHA /HORA]],TBL_CalcDarwin[],43,0)</f>
        <v>#REF!</v>
      </c>
      <c r="H145" s="50" t="e">
        <f>VLOOKUP(Table110[[#This Row],[FECHA /HORA]],TBL_CalcDarwin[],40,0)</f>
        <v>#REF!</v>
      </c>
      <c r="I145" s="50" t="e">
        <f>VLOOKUP(Table110[[#This Row],[FECHA /HORA]],TBL_CalcDarwin[],41,0)</f>
        <v>#REF!</v>
      </c>
      <c r="J145" s="50" t="e">
        <f>Table110[[#This Row],[MW Proyectada (Barra A)]]+Table110[[#This Row],[MW Proyectada (Barra B)]]</f>
        <v>#REF!</v>
      </c>
      <c r="L145" s="50" t="e">
        <f t="shared" si="6"/>
        <v>#REF!</v>
      </c>
      <c r="M145" s="50" t="e">
        <f>IF(Table110[[#This Row],[TOTAL MW]]&lt;165,Table110[[#This Row],[MW Proyectada (Barra A)]],Table110[[#This Row],[MW Proyectada (Barra A)]]*165/Table110[[#This Row],[TOTAL MW]])</f>
        <v>#REF!</v>
      </c>
      <c r="N145" s="50" t="e">
        <f>IF(Table110[[#This Row],[TOTAL MW]]&lt;165,Table110[[#This Row],[MW Proyectada (Barra B)]],Table110[[#This Row],[MW Proyectada (Barra B)]]*165/Table110[[#This Row],[TOTAL MW]])</f>
        <v>#REF!</v>
      </c>
      <c r="P145" s="54"/>
      <c r="Q145" s="54"/>
      <c r="R145" s="57"/>
      <c r="S145" s="57"/>
    </row>
    <row r="146" spans="2:19" x14ac:dyDescent="0.35">
      <c r="B146" s="55" t="e">
        <f t="shared" si="7"/>
        <v>#REF!</v>
      </c>
      <c r="C146" s="49" t="e">
        <f t="shared" si="8"/>
        <v>#REF!</v>
      </c>
      <c r="D146" s="56" t="e">
        <f>Table110[[#This Row],[Fecha]]</f>
        <v>#REF!</v>
      </c>
      <c r="E146" s="50" t="e">
        <f>VLOOKUP(Table110[[#This Row],[FECHA /HORA]],TBL_CalcDarwin[],7,0)</f>
        <v>#REF!</v>
      </c>
      <c r="F146" s="50" t="e">
        <f>VLOOKUP(Table110[[#This Row],[FECHA /HORA]],TBL_CalcDarwin[],42,0)</f>
        <v>#REF!</v>
      </c>
      <c r="G146" s="50" t="e">
        <f>VLOOKUP(Table110[[#This Row],[FECHA /HORA]],TBL_CalcDarwin[],43,0)</f>
        <v>#REF!</v>
      </c>
      <c r="H146" s="50" t="e">
        <f>VLOOKUP(Table110[[#This Row],[FECHA /HORA]],TBL_CalcDarwin[],40,0)</f>
        <v>#REF!</v>
      </c>
      <c r="I146" s="50" t="e">
        <f>VLOOKUP(Table110[[#This Row],[FECHA /HORA]],TBL_CalcDarwin[],41,0)</f>
        <v>#REF!</v>
      </c>
      <c r="J146" s="50" t="e">
        <f>Table110[[#This Row],[MW Proyectada (Barra A)]]+Table110[[#This Row],[MW Proyectada (Barra B)]]</f>
        <v>#REF!</v>
      </c>
      <c r="L146" s="50" t="e">
        <f t="shared" si="6"/>
        <v>#REF!</v>
      </c>
      <c r="M146" s="50" t="e">
        <f>IF(Table110[[#This Row],[TOTAL MW]]&lt;165,Table110[[#This Row],[MW Proyectada (Barra A)]],Table110[[#This Row],[MW Proyectada (Barra A)]]*165/Table110[[#This Row],[TOTAL MW]])</f>
        <v>#REF!</v>
      </c>
      <c r="N146" s="50" t="e">
        <f>IF(Table110[[#This Row],[TOTAL MW]]&lt;165,Table110[[#This Row],[MW Proyectada (Barra B)]],Table110[[#This Row],[MW Proyectada (Barra B)]]*165/Table110[[#This Row],[TOTAL MW]])</f>
        <v>#REF!</v>
      </c>
      <c r="P146" s="54"/>
      <c r="Q146" s="54"/>
      <c r="R146" s="57"/>
      <c r="S146" s="57"/>
    </row>
    <row r="147" spans="2:19" x14ac:dyDescent="0.35">
      <c r="B147" s="55" t="e">
        <f t="shared" si="7"/>
        <v>#REF!</v>
      </c>
      <c r="C147" s="49" t="e">
        <f t="shared" si="8"/>
        <v>#REF!</v>
      </c>
      <c r="D147" s="56" t="e">
        <f>Table110[[#This Row],[Fecha]]</f>
        <v>#REF!</v>
      </c>
      <c r="E147" s="50" t="e">
        <f>VLOOKUP(Table110[[#This Row],[FECHA /HORA]],TBL_CalcDarwin[],7,0)</f>
        <v>#REF!</v>
      </c>
      <c r="F147" s="50" t="e">
        <f>VLOOKUP(Table110[[#This Row],[FECHA /HORA]],TBL_CalcDarwin[],42,0)</f>
        <v>#REF!</v>
      </c>
      <c r="G147" s="50" t="e">
        <f>VLOOKUP(Table110[[#This Row],[FECHA /HORA]],TBL_CalcDarwin[],43,0)</f>
        <v>#REF!</v>
      </c>
      <c r="H147" s="50" t="e">
        <f>VLOOKUP(Table110[[#This Row],[FECHA /HORA]],TBL_CalcDarwin[],40,0)</f>
        <v>#REF!</v>
      </c>
      <c r="I147" s="50" t="e">
        <f>VLOOKUP(Table110[[#This Row],[FECHA /HORA]],TBL_CalcDarwin[],41,0)</f>
        <v>#REF!</v>
      </c>
      <c r="J147" s="50" t="e">
        <f>Table110[[#This Row],[MW Proyectada (Barra A)]]+Table110[[#This Row],[MW Proyectada (Barra B)]]</f>
        <v>#REF!</v>
      </c>
      <c r="L147" s="50" t="e">
        <f t="shared" si="6"/>
        <v>#REF!</v>
      </c>
      <c r="M147" s="50" t="e">
        <f>IF(Table110[[#This Row],[TOTAL MW]]&lt;165,Table110[[#This Row],[MW Proyectada (Barra A)]],Table110[[#This Row],[MW Proyectada (Barra A)]]*165/Table110[[#This Row],[TOTAL MW]])</f>
        <v>#REF!</v>
      </c>
      <c r="N147" s="50" t="e">
        <f>IF(Table110[[#This Row],[TOTAL MW]]&lt;165,Table110[[#This Row],[MW Proyectada (Barra B)]],Table110[[#This Row],[MW Proyectada (Barra B)]]*165/Table110[[#This Row],[TOTAL MW]])</f>
        <v>#REF!</v>
      </c>
      <c r="P147" s="54"/>
      <c r="Q147" s="54"/>
      <c r="R147" s="57"/>
      <c r="S147" s="57"/>
    </row>
    <row r="148" spans="2:19" x14ac:dyDescent="0.35">
      <c r="B148" s="55" t="e">
        <f t="shared" si="7"/>
        <v>#REF!</v>
      </c>
      <c r="C148" s="49" t="e">
        <f t="shared" si="8"/>
        <v>#REF!</v>
      </c>
      <c r="D148" s="56" t="e">
        <f>Table110[[#This Row],[Fecha]]</f>
        <v>#REF!</v>
      </c>
      <c r="E148" s="50" t="e">
        <f>VLOOKUP(Table110[[#This Row],[FECHA /HORA]],TBL_CalcDarwin[],7,0)</f>
        <v>#REF!</v>
      </c>
      <c r="F148" s="50" t="e">
        <f>VLOOKUP(Table110[[#This Row],[FECHA /HORA]],TBL_CalcDarwin[],42,0)</f>
        <v>#REF!</v>
      </c>
      <c r="G148" s="50" t="e">
        <f>VLOOKUP(Table110[[#This Row],[FECHA /HORA]],TBL_CalcDarwin[],43,0)</f>
        <v>#REF!</v>
      </c>
      <c r="H148" s="50" t="e">
        <f>VLOOKUP(Table110[[#This Row],[FECHA /HORA]],TBL_CalcDarwin[],40,0)</f>
        <v>#REF!</v>
      </c>
      <c r="I148" s="50" t="e">
        <f>VLOOKUP(Table110[[#This Row],[FECHA /HORA]],TBL_CalcDarwin[],41,0)</f>
        <v>#REF!</v>
      </c>
      <c r="J148" s="50" t="e">
        <f>Table110[[#This Row],[MW Proyectada (Barra A)]]+Table110[[#This Row],[MW Proyectada (Barra B)]]</f>
        <v>#REF!</v>
      </c>
      <c r="L148" s="50" t="e">
        <f t="shared" si="6"/>
        <v>#REF!</v>
      </c>
      <c r="M148" s="50" t="e">
        <f>IF(Table110[[#This Row],[TOTAL MW]]&lt;165,Table110[[#This Row],[MW Proyectada (Barra A)]],Table110[[#This Row],[MW Proyectada (Barra A)]]*165/Table110[[#This Row],[TOTAL MW]])</f>
        <v>#REF!</v>
      </c>
      <c r="N148" s="50" t="e">
        <f>IF(Table110[[#This Row],[TOTAL MW]]&lt;165,Table110[[#This Row],[MW Proyectada (Barra B)]],Table110[[#This Row],[MW Proyectada (Barra B)]]*165/Table110[[#This Row],[TOTAL MW]])</f>
        <v>#REF!</v>
      </c>
      <c r="P148" s="54"/>
      <c r="Q148" s="54"/>
      <c r="R148" s="57"/>
      <c r="S148" s="57"/>
    </row>
    <row r="149" spans="2:19" x14ac:dyDescent="0.35">
      <c r="B149" s="55" t="e">
        <f t="shared" si="7"/>
        <v>#REF!</v>
      </c>
      <c r="C149" s="49" t="e">
        <f t="shared" si="8"/>
        <v>#REF!</v>
      </c>
      <c r="D149" s="56" t="e">
        <f>Table110[[#This Row],[Fecha]]</f>
        <v>#REF!</v>
      </c>
      <c r="E149" s="50" t="e">
        <f>VLOOKUP(Table110[[#This Row],[FECHA /HORA]],TBL_CalcDarwin[],7,0)</f>
        <v>#REF!</v>
      </c>
      <c r="F149" s="50" t="e">
        <f>VLOOKUP(Table110[[#This Row],[FECHA /HORA]],TBL_CalcDarwin[],42,0)</f>
        <v>#REF!</v>
      </c>
      <c r="G149" s="50" t="e">
        <f>VLOOKUP(Table110[[#This Row],[FECHA /HORA]],TBL_CalcDarwin[],43,0)</f>
        <v>#REF!</v>
      </c>
      <c r="H149" s="50" t="e">
        <f>VLOOKUP(Table110[[#This Row],[FECHA /HORA]],TBL_CalcDarwin[],40,0)</f>
        <v>#REF!</v>
      </c>
      <c r="I149" s="50" t="e">
        <f>VLOOKUP(Table110[[#This Row],[FECHA /HORA]],TBL_CalcDarwin[],41,0)</f>
        <v>#REF!</v>
      </c>
      <c r="J149" s="50" t="e">
        <f>Table110[[#This Row],[MW Proyectada (Barra A)]]+Table110[[#This Row],[MW Proyectada (Barra B)]]</f>
        <v>#REF!</v>
      </c>
      <c r="L149" s="50" t="e">
        <f t="shared" si="6"/>
        <v>#REF!</v>
      </c>
      <c r="M149" s="50" t="e">
        <f>IF(Table110[[#This Row],[TOTAL MW]]&lt;165,Table110[[#This Row],[MW Proyectada (Barra A)]],Table110[[#This Row],[MW Proyectada (Barra A)]]*165/Table110[[#This Row],[TOTAL MW]])</f>
        <v>#REF!</v>
      </c>
      <c r="N149" s="50" t="e">
        <f>IF(Table110[[#This Row],[TOTAL MW]]&lt;165,Table110[[#This Row],[MW Proyectada (Barra B)]],Table110[[#This Row],[MW Proyectada (Barra B)]]*165/Table110[[#This Row],[TOTAL MW]])</f>
        <v>#REF!</v>
      </c>
      <c r="P149" s="54"/>
      <c r="Q149" s="54"/>
      <c r="R149" s="57"/>
      <c r="S149" s="57"/>
    </row>
    <row r="150" spans="2:19" x14ac:dyDescent="0.35">
      <c r="B150" s="55" t="e">
        <f t="shared" si="7"/>
        <v>#REF!</v>
      </c>
      <c r="C150" s="49" t="e">
        <f t="shared" si="8"/>
        <v>#REF!</v>
      </c>
      <c r="D150" s="56" t="e">
        <f>Table110[[#This Row],[Fecha]]</f>
        <v>#REF!</v>
      </c>
      <c r="E150" s="50" t="e">
        <f>VLOOKUP(Table110[[#This Row],[FECHA /HORA]],TBL_CalcDarwin[],7,0)</f>
        <v>#REF!</v>
      </c>
      <c r="F150" s="50" t="e">
        <f>VLOOKUP(Table110[[#This Row],[FECHA /HORA]],TBL_CalcDarwin[],42,0)</f>
        <v>#REF!</v>
      </c>
      <c r="G150" s="50" t="e">
        <f>VLOOKUP(Table110[[#This Row],[FECHA /HORA]],TBL_CalcDarwin[],43,0)</f>
        <v>#REF!</v>
      </c>
      <c r="H150" s="50" t="e">
        <f>VLOOKUP(Table110[[#This Row],[FECHA /HORA]],TBL_CalcDarwin[],40,0)</f>
        <v>#REF!</v>
      </c>
      <c r="I150" s="50" t="e">
        <f>VLOOKUP(Table110[[#This Row],[FECHA /HORA]],TBL_CalcDarwin[],41,0)</f>
        <v>#REF!</v>
      </c>
      <c r="J150" s="50" t="e">
        <f>Table110[[#This Row],[MW Proyectada (Barra A)]]+Table110[[#This Row],[MW Proyectada (Barra B)]]</f>
        <v>#REF!</v>
      </c>
      <c r="L150" s="50" t="e">
        <f t="shared" si="6"/>
        <v>#REF!</v>
      </c>
      <c r="M150" s="50" t="e">
        <f>IF(Table110[[#This Row],[TOTAL MW]]&lt;165,Table110[[#This Row],[MW Proyectada (Barra A)]],Table110[[#This Row],[MW Proyectada (Barra A)]]*165/Table110[[#This Row],[TOTAL MW]])</f>
        <v>#REF!</v>
      </c>
      <c r="N150" s="50" t="e">
        <f>IF(Table110[[#This Row],[TOTAL MW]]&lt;165,Table110[[#This Row],[MW Proyectada (Barra B)]],Table110[[#This Row],[MW Proyectada (Barra B)]]*165/Table110[[#This Row],[TOTAL MW]])</f>
        <v>#REF!</v>
      </c>
      <c r="P150" s="54"/>
      <c r="Q150" s="54"/>
      <c r="R150" s="57"/>
      <c r="S150" s="57"/>
    </row>
    <row r="151" spans="2:19" x14ac:dyDescent="0.35">
      <c r="B151" s="55" t="e">
        <f t="shared" si="7"/>
        <v>#REF!</v>
      </c>
      <c r="C151" s="49" t="e">
        <f t="shared" si="8"/>
        <v>#REF!</v>
      </c>
      <c r="D151" s="56" t="e">
        <f>Table110[[#This Row],[Fecha]]</f>
        <v>#REF!</v>
      </c>
      <c r="E151" s="50" t="e">
        <f>VLOOKUP(Table110[[#This Row],[FECHA /HORA]],TBL_CalcDarwin[],7,0)</f>
        <v>#REF!</v>
      </c>
      <c r="F151" s="50" t="e">
        <f>VLOOKUP(Table110[[#This Row],[FECHA /HORA]],TBL_CalcDarwin[],42,0)</f>
        <v>#REF!</v>
      </c>
      <c r="G151" s="50" t="e">
        <f>VLOOKUP(Table110[[#This Row],[FECHA /HORA]],TBL_CalcDarwin[],43,0)</f>
        <v>#REF!</v>
      </c>
      <c r="H151" s="50" t="e">
        <f>VLOOKUP(Table110[[#This Row],[FECHA /HORA]],TBL_CalcDarwin[],40,0)</f>
        <v>#REF!</v>
      </c>
      <c r="I151" s="50" t="e">
        <f>VLOOKUP(Table110[[#This Row],[FECHA /HORA]],TBL_CalcDarwin[],41,0)</f>
        <v>#REF!</v>
      </c>
      <c r="J151" s="50" t="e">
        <f>Table110[[#This Row],[MW Proyectada (Barra A)]]+Table110[[#This Row],[MW Proyectada (Barra B)]]</f>
        <v>#REF!</v>
      </c>
      <c r="L151" s="50" t="e">
        <f t="shared" si="6"/>
        <v>#REF!</v>
      </c>
      <c r="M151" s="50" t="e">
        <f>IF(Table110[[#This Row],[TOTAL MW]]&lt;165,Table110[[#This Row],[MW Proyectada (Barra A)]],Table110[[#This Row],[MW Proyectada (Barra A)]]*165/Table110[[#This Row],[TOTAL MW]])</f>
        <v>#REF!</v>
      </c>
      <c r="N151" s="50" t="e">
        <f>IF(Table110[[#This Row],[TOTAL MW]]&lt;165,Table110[[#This Row],[MW Proyectada (Barra B)]],Table110[[#This Row],[MW Proyectada (Barra B)]]*165/Table110[[#This Row],[TOTAL MW]])</f>
        <v>#REF!</v>
      </c>
      <c r="P151" s="54"/>
      <c r="Q151" s="54"/>
      <c r="R151" s="57"/>
      <c r="S151" s="57"/>
    </row>
    <row r="152" spans="2:19" x14ac:dyDescent="0.35">
      <c r="B152" s="55" t="e">
        <f t="shared" si="7"/>
        <v>#REF!</v>
      </c>
      <c r="C152" s="49" t="e">
        <f t="shared" si="8"/>
        <v>#REF!</v>
      </c>
      <c r="D152" s="56" t="e">
        <f>Table110[[#This Row],[Fecha]]</f>
        <v>#REF!</v>
      </c>
      <c r="E152" s="50" t="e">
        <f>VLOOKUP(Table110[[#This Row],[FECHA /HORA]],TBL_CalcDarwin[],7,0)</f>
        <v>#REF!</v>
      </c>
      <c r="F152" s="50" t="e">
        <f>VLOOKUP(Table110[[#This Row],[FECHA /HORA]],TBL_CalcDarwin[],42,0)</f>
        <v>#REF!</v>
      </c>
      <c r="G152" s="50" t="e">
        <f>VLOOKUP(Table110[[#This Row],[FECHA /HORA]],TBL_CalcDarwin[],43,0)</f>
        <v>#REF!</v>
      </c>
      <c r="H152" s="50" t="e">
        <f>VLOOKUP(Table110[[#This Row],[FECHA /HORA]],TBL_CalcDarwin[],40,0)</f>
        <v>#REF!</v>
      </c>
      <c r="I152" s="50" t="e">
        <f>VLOOKUP(Table110[[#This Row],[FECHA /HORA]],TBL_CalcDarwin[],41,0)</f>
        <v>#REF!</v>
      </c>
      <c r="J152" s="50" t="e">
        <f>Table110[[#This Row],[MW Proyectada (Barra A)]]+Table110[[#This Row],[MW Proyectada (Barra B)]]</f>
        <v>#REF!</v>
      </c>
      <c r="L152" s="50" t="e">
        <f t="shared" si="6"/>
        <v>#REF!</v>
      </c>
      <c r="M152" s="50" t="e">
        <f>IF(Table110[[#This Row],[TOTAL MW]]&lt;165,Table110[[#This Row],[MW Proyectada (Barra A)]],Table110[[#This Row],[MW Proyectada (Barra A)]]*165/Table110[[#This Row],[TOTAL MW]])</f>
        <v>#REF!</v>
      </c>
      <c r="N152" s="50" t="e">
        <f>IF(Table110[[#This Row],[TOTAL MW]]&lt;165,Table110[[#This Row],[MW Proyectada (Barra B)]],Table110[[#This Row],[MW Proyectada (Barra B)]]*165/Table110[[#This Row],[TOTAL MW]])</f>
        <v>#REF!</v>
      </c>
      <c r="P152" s="54"/>
      <c r="Q152" s="54"/>
      <c r="R152" s="57"/>
      <c r="S152" s="57"/>
    </row>
    <row r="153" spans="2:19" x14ac:dyDescent="0.35">
      <c r="B153" s="55" t="e">
        <f t="shared" si="7"/>
        <v>#REF!</v>
      </c>
      <c r="C153" s="49" t="e">
        <f t="shared" si="8"/>
        <v>#REF!</v>
      </c>
      <c r="D153" s="56" t="e">
        <f>Table110[[#This Row],[Fecha]]</f>
        <v>#REF!</v>
      </c>
      <c r="E153" s="50" t="e">
        <f>VLOOKUP(Table110[[#This Row],[FECHA /HORA]],TBL_CalcDarwin[],7,0)</f>
        <v>#REF!</v>
      </c>
      <c r="F153" s="50" t="e">
        <f>VLOOKUP(Table110[[#This Row],[FECHA /HORA]],TBL_CalcDarwin[],42,0)</f>
        <v>#REF!</v>
      </c>
      <c r="G153" s="50" t="e">
        <f>VLOOKUP(Table110[[#This Row],[FECHA /HORA]],TBL_CalcDarwin[],43,0)</f>
        <v>#REF!</v>
      </c>
      <c r="H153" s="50" t="e">
        <f>VLOOKUP(Table110[[#This Row],[FECHA /HORA]],TBL_CalcDarwin[],40,0)</f>
        <v>#REF!</v>
      </c>
      <c r="I153" s="50" t="e">
        <f>VLOOKUP(Table110[[#This Row],[FECHA /HORA]],TBL_CalcDarwin[],41,0)</f>
        <v>#REF!</v>
      </c>
      <c r="J153" s="50" t="e">
        <f>Table110[[#This Row],[MW Proyectada (Barra A)]]+Table110[[#This Row],[MW Proyectada (Barra B)]]</f>
        <v>#REF!</v>
      </c>
      <c r="L153" s="50" t="e">
        <f t="shared" si="6"/>
        <v>#REF!</v>
      </c>
      <c r="M153" s="50" t="e">
        <f>IF(Table110[[#This Row],[TOTAL MW]]&lt;165,Table110[[#This Row],[MW Proyectada (Barra A)]],Table110[[#This Row],[MW Proyectada (Barra A)]]*165/Table110[[#This Row],[TOTAL MW]])</f>
        <v>#REF!</v>
      </c>
      <c r="N153" s="50" t="e">
        <f>IF(Table110[[#This Row],[TOTAL MW]]&lt;165,Table110[[#This Row],[MW Proyectada (Barra B)]],Table110[[#This Row],[MW Proyectada (Barra B)]]*165/Table110[[#This Row],[TOTAL MW]])</f>
        <v>#REF!</v>
      </c>
      <c r="P153" s="54"/>
      <c r="Q153" s="54"/>
      <c r="R153" s="57"/>
      <c r="S153" s="57"/>
    </row>
    <row r="154" spans="2:19" x14ac:dyDescent="0.35">
      <c r="B154" s="55" t="e">
        <f t="shared" si="7"/>
        <v>#REF!</v>
      </c>
      <c r="C154" s="49" t="e">
        <f t="shared" si="8"/>
        <v>#REF!</v>
      </c>
      <c r="D154" s="56" t="e">
        <f>Table110[[#This Row],[Fecha]]</f>
        <v>#REF!</v>
      </c>
      <c r="E154" s="50" t="e">
        <f>VLOOKUP(Table110[[#This Row],[FECHA /HORA]],TBL_CalcDarwin[],7,0)</f>
        <v>#REF!</v>
      </c>
      <c r="F154" s="50" t="e">
        <f>VLOOKUP(Table110[[#This Row],[FECHA /HORA]],TBL_CalcDarwin[],42,0)</f>
        <v>#REF!</v>
      </c>
      <c r="G154" s="50" t="e">
        <f>VLOOKUP(Table110[[#This Row],[FECHA /HORA]],TBL_CalcDarwin[],43,0)</f>
        <v>#REF!</v>
      </c>
      <c r="H154" s="50" t="e">
        <f>VLOOKUP(Table110[[#This Row],[FECHA /HORA]],TBL_CalcDarwin[],40,0)</f>
        <v>#REF!</v>
      </c>
      <c r="I154" s="50" t="e">
        <f>VLOOKUP(Table110[[#This Row],[FECHA /HORA]],TBL_CalcDarwin[],41,0)</f>
        <v>#REF!</v>
      </c>
      <c r="J154" s="50" t="e">
        <f>Table110[[#This Row],[MW Proyectada (Barra A)]]+Table110[[#This Row],[MW Proyectada (Barra B)]]</f>
        <v>#REF!</v>
      </c>
      <c r="L154" s="50" t="e">
        <f t="shared" si="6"/>
        <v>#REF!</v>
      </c>
      <c r="M154" s="50" t="e">
        <f>IF(Table110[[#This Row],[TOTAL MW]]&lt;165,Table110[[#This Row],[MW Proyectada (Barra A)]],Table110[[#This Row],[MW Proyectada (Barra A)]]*165/Table110[[#This Row],[TOTAL MW]])</f>
        <v>#REF!</v>
      </c>
      <c r="N154" s="50" t="e">
        <f>IF(Table110[[#This Row],[TOTAL MW]]&lt;165,Table110[[#This Row],[MW Proyectada (Barra B)]],Table110[[#This Row],[MW Proyectada (Barra B)]]*165/Table110[[#This Row],[TOTAL MW]])</f>
        <v>#REF!</v>
      </c>
      <c r="P154" s="54"/>
      <c r="Q154" s="54"/>
      <c r="R154" s="57"/>
      <c r="S154" s="57"/>
    </row>
    <row r="155" spans="2:19" x14ac:dyDescent="0.35">
      <c r="B155" s="55" t="e">
        <f t="shared" si="7"/>
        <v>#REF!</v>
      </c>
      <c r="C155" s="49" t="e">
        <f t="shared" si="8"/>
        <v>#REF!</v>
      </c>
      <c r="D155" s="56" t="e">
        <f>Table110[[#This Row],[Fecha]]</f>
        <v>#REF!</v>
      </c>
      <c r="E155" s="50" t="e">
        <f>VLOOKUP(Table110[[#This Row],[FECHA /HORA]],TBL_CalcDarwin[],7,0)</f>
        <v>#REF!</v>
      </c>
      <c r="F155" s="50" t="e">
        <f>VLOOKUP(Table110[[#This Row],[FECHA /HORA]],TBL_CalcDarwin[],42,0)</f>
        <v>#REF!</v>
      </c>
      <c r="G155" s="50" t="e">
        <f>VLOOKUP(Table110[[#This Row],[FECHA /HORA]],TBL_CalcDarwin[],43,0)</f>
        <v>#REF!</v>
      </c>
      <c r="H155" s="50" t="e">
        <f>VLOOKUP(Table110[[#This Row],[FECHA /HORA]],TBL_CalcDarwin[],40,0)</f>
        <v>#REF!</v>
      </c>
      <c r="I155" s="50" t="e">
        <f>VLOOKUP(Table110[[#This Row],[FECHA /HORA]],TBL_CalcDarwin[],41,0)</f>
        <v>#REF!</v>
      </c>
      <c r="J155" s="50" t="e">
        <f>Table110[[#This Row],[MW Proyectada (Barra A)]]+Table110[[#This Row],[MW Proyectada (Barra B)]]</f>
        <v>#REF!</v>
      </c>
      <c r="L155" s="50" t="e">
        <f t="shared" si="6"/>
        <v>#REF!</v>
      </c>
      <c r="M155" s="50" t="e">
        <f>IF(Table110[[#This Row],[TOTAL MW]]&lt;165,Table110[[#This Row],[MW Proyectada (Barra A)]],Table110[[#This Row],[MW Proyectada (Barra A)]]*165/Table110[[#This Row],[TOTAL MW]])</f>
        <v>#REF!</v>
      </c>
      <c r="N155" s="50" t="e">
        <f>IF(Table110[[#This Row],[TOTAL MW]]&lt;165,Table110[[#This Row],[MW Proyectada (Barra B)]],Table110[[#This Row],[MW Proyectada (Barra B)]]*165/Table110[[#This Row],[TOTAL MW]])</f>
        <v>#REF!</v>
      </c>
      <c r="P155" s="54"/>
      <c r="Q155" s="54"/>
      <c r="R155" s="57"/>
      <c r="S155" s="57"/>
    </row>
    <row r="156" spans="2:19" x14ac:dyDescent="0.35">
      <c r="B156" s="55" t="e">
        <f t="shared" si="7"/>
        <v>#REF!</v>
      </c>
      <c r="C156" s="49" t="e">
        <f t="shared" si="8"/>
        <v>#REF!</v>
      </c>
      <c r="D156" s="56" t="e">
        <f>Table110[[#This Row],[Fecha]]</f>
        <v>#REF!</v>
      </c>
      <c r="E156" s="50" t="e">
        <f>VLOOKUP(Table110[[#This Row],[FECHA /HORA]],TBL_CalcDarwin[],7,0)</f>
        <v>#REF!</v>
      </c>
      <c r="F156" s="50" t="e">
        <f>VLOOKUP(Table110[[#This Row],[FECHA /HORA]],TBL_CalcDarwin[],42,0)</f>
        <v>#REF!</v>
      </c>
      <c r="G156" s="50" t="e">
        <f>VLOOKUP(Table110[[#This Row],[FECHA /HORA]],TBL_CalcDarwin[],43,0)</f>
        <v>#REF!</v>
      </c>
      <c r="H156" s="50" t="e">
        <f>VLOOKUP(Table110[[#This Row],[FECHA /HORA]],TBL_CalcDarwin[],40,0)</f>
        <v>#REF!</v>
      </c>
      <c r="I156" s="50" t="e">
        <f>VLOOKUP(Table110[[#This Row],[FECHA /HORA]],TBL_CalcDarwin[],41,0)</f>
        <v>#REF!</v>
      </c>
      <c r="J156" s="50" t="e">
        <f>Table110[[#This Row],[MW Proyectada (Barra A)]]+Table110[[#This Row],[MW Proyectada (Barra B)]]</f>
        <v>#REF!</v>
      </c>
      <c r="L156" s="50" t="e">
        <f t="shared" si="6"/>
        <v>#REF!</v>
      </c>
      <c r="M156" s="50" t="e">
        <f>IF(Table110[[#This Row],[TOTAL MW]]&lt;165,Table110[[#This Row],[MW Proyectada (Barra A)]],Table110[[#This Row],[MW Proyectada (Barra A)]]*165/Table110[[#This Row],[TOTAL MW]])</f>
        <v>#REF!</v>
      </c>
      <c r="N156" s="50" t="e">
        <f>IF(Table110[[#This Row],[TOTAL MW]]&lt;165,Table110[[#This Row],[MW Proyectada (Barra B)]],Table110[[#This Row],[MW Proyectada (Barra B)]]*165/Table110[[#This Row],[TOTAL MW]])</f>
        <v>#REF!</v>
      </c>
      <c r="P156" s="54"/>
      <c r="Q156" s="54"/>
      <c r="R156" s="57"/>
      <c r="S156" s="57"/>
    </row>
    <row r="157" spans="2:19" x14ac:dyDescent="0.35">
      <c r="B157" s="55" t="e">
        <f t="shared" si="7"/>
        <v>#REF!</v>
      </c>
      <c r="C157" s="49" t="e">
        <f t="shared" si="8"/>
        <v>#REF!</v>
      </c>
      <c r="D157" s="56" t="e">
        <f>Table110[[#This Row],[Fecha]]</f>
        <v>#REF!</v>
      </c>
      <c r="E157" s="50" t="e">
        <f>VLOOKUP(Table110[[#This Row],[FECHA /HORA]],TBL_CalcDarwin[],7,0)</f>
        <v>#REF!</v>
      </c>
      <c r="F157" s="50" t="e">
        <f>VLOOKUP(Table110[[#This Row],[FECHA /HORA]],TBL_CalcDarwin[],42,0)</f>
        <v>#REF!</v>
      </c>
      <c r="G157" s="50" t="e">
        <f>VLOOKUP(Table110[[#This Row],[FECHA /HORA]],TBL_CalcDarwin[],43,0)</f>
        <v>#REF!</v>
      </c>
      <c r="H157" s="50" t="e">
        <f>VLOOKUP(Table110[[#This Row],[FECHA /HORA]],TBL_CalcDarwin[],40,0)</f>
        <v>#REF!</v>
      </c>
      <c r="I157" s="50" t="e">
        <f>VLOOKUP(Table110[[#This Row],[FECHA /HORA]],TBL_CalcDarwin[],41,0)</f>
        <v>#REF!</v>
      </c>
      <c r="J157" s="50" t="e">
        <f>Table110[[#This Row],[MW Proyectada (Barra A)]]+Table110[[#This Row],[MW Proyectada (Barra B)]]</f>
        <v>#REF!</v>
      </c>
      <c r="L157" s="50" t="e">
        <f t="shared" si="6"/>
        <v>#REF!</v>
      </c>
      <c r="M157" s="50" t="e">
        <f>IF(Table110[[#This Row],[TOTAL MW]]&lt;165,Table110[[#This Row],[MW Proyectada (Barra A)]],Table110[[#This Row],[MW Proyectada (Barra A)]]*165/Table110[[#This Row],[TOTAL MW]])</f>
        <v>#REF!</v>
      </c>
      <c r="N157" s="50" t="e">
        <f>IF(Table110[[#This Row],[TOTAL MW]]&lt;165,Table110[[#This Row],[MW Proyectada (Barra B)]],Table110[[#This Row],[MW Proyectada (Barra B)]]*165/Table110[[#This Row],[TOTAL MW]])</f>
        <v>#REF!</v>
      </c>
      <c r="P157" s="54"/>
      <c r="Q157" s="54"/>
      <c r="R157" s="57"/>
      <c r="S157" s="57"/>
    </row>
    <row r="158" spans="2:19" x14ac:dyDescent="0.35">
      <c r="B158" s="55" t="e">
        <f t="shared" si="7"/>
        <v>#REF!</v>
      </c>
      <c r="C158" s="49" t="e">
        <f t="shared" si="8"/>
        <v>#REF!</v>
      </c>
      <c r="D158" s="56" t="e">
        <f>Table110[[#This Row],[Fecha]]</f>
        <v>#REF!</v>
      </c>
      <c r="E158" s="50" t="e">
        <f>VLOOKUP(Table110[[#This Row],[FECHA /HORA]],TBL_CalcDarwin[],7,0)</f>
        <v>#REF!</v>
      </c>
      <c r="F158" s="50" t="e">
        <f>VLOOKUP(Table110[[#This Row],[FECHA /HORA]],TBL_CalcDarwin[],42,0)</f>
        <v>#REF!</v>
      </c>
      <c r="G158" s="50" t="e">
        <f>VLOOKUP(Table110[[#This Row],[FECHA /HORA]],TBL_CalcDarwin[],43,0)</f>
        <v>#REF!</v>
      </c>
      <c r="H158" s="50" t="e">
        <f>VLOOKUP(Table110[[#This Row],[FECHA /HORA]],TBL_CalcDarwin[],40,0)</f>
        <v>#REF!</v>
      </c>
      <c r="I158" s="50" t="e">
        <f>VLOOKUP(Table110[[#This Row],[FECHA /HORA]],TBL_CalcDarwin[],41,0)</f>
        <v>#REF!</v>
      </c>
      <c r="J158" s="50" t="e">
        <f>Table110[[#This Row],[MW Proyectada (Barra A)]]+Table110[[#This Row],[MW Proyectada (Barra B)]]</f>
        <v>#REF!</v>
      </c>
      <c r="L158" s="50" t="e">
        <f t="shared" si="6"/>
        <v>#REF!</v>
      </c>
      <c r="M158" s="50" t="e">
        <f>IF(Table110[[#This Row],[TOTAL MW]]&lt;165,Table110[[#This Row],[MW Proyectada (Barra A)]],Table110[[#This Row],[MW Proyectada (Barra A)]]*165/Table110[[#This Row],[TOTAL MW]])</f>
        <v>#REF!</v>
      </c>
      <c r="N158" s="50" t="e">
        <f>IF(Table110[[#This Row],[TOTAL MW]]&lt;165,Table110[[#This Row],[MW Proyectada (Barra B)]],Table110[[#This Row],[MW Proyectada (Barra B)]]*165/Table110[[#This Row],[TOTAL MW]])</f>
        <v>#REF!</v>
      </c>
      <c r="P158" s="54"/>
      <c r="Q158" s="54"/>
      <c r="R158" s="57"/>
      <c r="S158" s="57"/>
    </row>
    <row r="159" spans="2:19" x14ac:dyDescent="0.35">
      <c r="B159" s="55" t="e">
        <f t="shared" si="7"/>
        <v>#REF!</v>
      </c>
      <c r="C159" s="49" t="e">
        <f t="shared" si="8"/>
        <v>#REF!</v>
      </c>
      <c r="D159" s="56" t="e">
        <f>Table110[[#This Row],[Fecha]]</f>
        <v>#REF!</v>
      </c>
      <c r="E159" s="50" t="e">
        <f>VLOOKUP(Table110[[#This Row],[FECHA /HORA]],TBL_CalcDarwin[],7,0)</f>
        <v>#REF!</v>
      </c>
      <c r="F159" s="50" t="e">
        <f>VLOOKUP(Table110[[#This Row],[FECHA /HORA]],TBL_CalcDarwin[],42,0)</f>
        <v>#REF!</v>
      </c>
      <c r="G159" s="50" t="e">
        <f>VLOOKUP(Table110[[#This Row],[FECHA /HORA]],TBL_CalcDarwin[],43,0)</f>
        <v>#REF!</v>
      </c>
      <c r="H159" s="50" t="e">
        <f>VLOOKUP(Table110[[#This Row],[FECHA /HORA]],TBL_CalcDarwin[],40,0)</f>
        <v>#REF!</v>
      </c>
      <c r="I159" s="50" t="e">
        <f>VLOOKUP(Table110[[#This Row],[FECHA /HORA]],TBL_CalcDarwin[],41,0)</f>
        <v>#REF!</v>
      </c>
      <c r="J159" s="50" t="e">
        <f>Table110[[#This Row],[MW Proyectada (Barra A)]]+Table110[[#This Row],[MW Proyectada (Barra B)]]</f>
        <v>#REF!</v>
      </c>
      <c r="L159" s="50" t="e">
        <f t="shared" si="6"/>
        <v>#REF!</v>
      </c>
      <c r="M159" s="50" t="e">
        <f>IF(Table110[[#This Row],[TOTAL MW]]&lt;165,Table110[[#This Row],[MW Proyectada (Barra A)]],Table110[[#This Row],[MW Proyectada (Barra A)]]*165/Table110[[#This Row],[TOTAL MW]])</f>
        <v>#REF!</v>
      </c>
      <c r="N159" s="50" t="e">
        <f>IF(Table110[[#This Row],[TOTAL MW]]&lt;165,Table110[[#This Row],[MW Proyectada (Barra B)]],Table110[[#This Row],[MW Proyectada (Barra B)]]*165/Table110[[#This Row],[TOTAL MW]])</f>
        <v>#REF!</v>
      </c>
      <c r="P159" s="54"/>
      <c r="Q159" s="54"/>
      <c r="R159" s="57"/>
      <c r="S159" s="57"/>
    </row>
    <row r="160" spans="2:19" x14ac:dyDescent="0.35">
      <c r="B160" s="55" t="e">
        <f t="shared" si="7"/>
        <v>#REF!</v>
      </c>
      <c r="C160" s="49" t="e">
        <f t="shared" si="8"/>
        <v>#REF!</v>
      </c>
      <c r="D160" s="56" t="e">
        <f>Table110[[#This Row],[Fecha]]</f>
        <v>#REF!</v>
      </c>
      <c r="E160" s="50" t="e">
        <f>VLOOKUP(Table110[[#This Row],[FECHA /HORA]],TBL_CalcDarwin[],7,0)</f>
        <v>#REF!</v>
      </c>
      <c r="F160" s="50" t="e">
        <f>VLOOKUP(Table110[[#This Row],[FECHA /HORA]],TBL_CalcDarwin[],42,0)</f>
        <v>#REF!</v>
      </c>
      <c r="G160" s="50" t="e">
        <f>VLOOKUP(Table110[[#This Row],[FECHA /HORA]],TBL_CalcDarwin[],43,0)</f>
        <v>#REF!</v>
      </c>
      <c r="H160" s="50" t="e">
        <f>VLOOKUP(Table110[[#This Row],[FECHA /HORA]],TBL_CalcDarwin[],40,0)</f>
        <v>#REF!</v>
      </c>
      <c r="I160" s="50" t="e">
        <f>VLOOKUP(Table110[[#This Row],[FECHA /HORA]],TBL_CalcDarwin[],41,0)</f>
        <v>#REF!</v>
      </c>
      <c r="J160" s="50" t="e">
        <f>Table110[[#This Row],[MW Proyectada (Barra A)]]+Table110[[#This Row],[MW Proyectada (Barra B)]]</f>
        <v>#REF!</v>
      </c>
      <c r="L160" s="50" t="e">
        <f t="shared" si="6"/>
        <v>#REF!</v>
      </c>
      <c r="M160" s="50" t="e">
        <f>IF(Table110[[#This Row],[TOTAL MW]]&lt;165,Table110[[#This Row],[MW Proyectada (Barra A)]],Table110[[#This Row],[MW Proyectada (Barra A)]]*165/Table110[[#This Row],[TOTAL MW]])</f>
        <v>#REF!</v>
      </c>
      <c r="N160" s="50" t="e">
        <f>IF(Table110[[#This Row],[TOTAL MW]]&lt;165,Table110[[#This Row],[MW Proyectada (Barra B)]],Table110[[#This Row],[MW Proyectada (Barra B)]]*165/Table110[[#This Row],[TOTAL MW]])</f>
        <v>#REF!</v>
      </c>
      <c r="P160" s="54"/>
      <c r="Q160" s="54"/>
      <c r="R160" s="57"/>
      <c r="S160" s="57"/>
    </row>
    <row r="161" spans="2:19" x14ac:dyDescent="0.35">
      <c r="B161" s="55" t="e">
        <f t="shared" si="7"/>
        <v>#REF!</v>
      </c>
      <c r="C161" s="49" t="e">
        <f t="shared" si="8"/>
        <v>#REF!</v>
      </c>
      <c r="D161" s="56" t="e">
        <f>Table110[[#This Row],[Fecha]]</f>
        <v>#REF!</v>
      </c>
      <c r="E161" s="50" t="e">
        <f>VLOOKUP(Table110[[#This Row],[FECHA /HORA]],TBL_CalcDarwin[],7,0)</f>
        <v>#REF!</v>
      </c>
      <c r="F161" s="50" t="e">
        <f>VLOOKUP(Table110[[#This Row],[FECHA /HORA]],TBL_CalcDarwin[],42,0)</f>
        <v>#REF!</v>
      </c>
      <c r="G161" s="50" t="e">
        <f>VLOOKUP(Table110[[#This Row],[FECHA /HORA]],TBL_CalcDarwin[],43,0)</f>
        <v>#REF!</v>
      </c>
      <c r="H161" s="50" t="e">
        <f>VLOOKUP(Table110[[#This Row],[FECHA /HORA]],TBL_CalcDarwin[],40,0)</f>
        <v>#REF!</v>
      </c>
      <c r="I161" s="50" t="e">
        <f>VLOOKUP(Table110[[#This Row],[FECHA /HORA]],TBL_CalcDarwin[],41,0)</f>
        <v>#REF!</v>
      </c>
      <c r="J161" s="50" t="e">
        <f>Table110[[#This Row],[MW Proyectada (Barra A)]]+Table110[[#This Row],[MW Proyectada (Barra B)]]</f>
        <v>#REF!</v>
      </c>
      <c r="L161" s="50" t="e">
        <f t="shared" si="6"/>
        <v>#REF!</v>
      </c>
      <c r="M161" s="50" t="e">
        <f>IF(Table110[[#This Row],[TOTAL MW]]&lt;165,Table110[[#This Row],[MW Proyectada (Barra A)]],Table110[[#This Row],[MW Proyectada (Barra A)]]*165/Table110[[#This Row],[TOTAL MW]])</f>
        <v>#REF!</v>
      </c>
      <c r="N161" s="50" t="e">
        <f>IF(Table110[[#This Row],[TOTAL MW]]&lt;165,Table110[[#This Row],[MW Proyectada (Barra B)]],Table110[[#This Row],[MW Proyectada (Barra B)]]*165/Table110[[#This Row],[TOTAL MW]])</f>
        <v>#REF!</v>
      </c>
      <c r="P161" s="54"/>
      <c r="Q161" s="54"/>
      <c r="R161" s="57"/>
      <c r="S161" s="57"/>
    </row>
    <row r="162" spans="2:19" x14ac:dyDescent="0.35">
      <c r="B162" s="55" t="e">
        <f t="shared" si="7"/>
        <v>#REF!</v>
      </c>
      <c r="C162" s="49" t="e">
        <f t="shared" si="8"/>
        <v>#REF!</v>
      </c>
      <c r="D162" s="56" t="e">
        <f>Table110[[#This Row],[Fecha]]</f>
        <v>#REF!</v>
      </c>
      <c r="E162" s="50" t="e">
        <f>VLOOKUP(Table110[[#This Row],[FECHA /HORA]],TBL_CalcDarwin[],7,0)</f>
        <v>#REF!</v>
      </c>
      <c r="F162" s="50" t="e">
        <f>VLOOKUP(Table110[[#This Row],[FECHA /HORA]],TBL_CalcDarwin[],42,0)</f>
        <v>#REF!</v>
      </c>
      <c r="G162" s="50" t="e">
        <f>VLOOKUP(Table110[[#This Row],[FECHA /HORA]],TBL_CalcDarwin[],43,0)</f>
        <v>#REF!</v>
      </c>
      <c r="H162" s="50" t="e">
        <f>VLOOKUP(Table110[[#This Row],[FECHA /HORA]],TBL_CalcDarwin[],40,0)</f>
        <v>#REF!</v>
      </c>
      <c r="I162" s="50" t="e">
        <f>VLOOKUP(Table110[[#This Row],[FECHA /HORA]],TBL_CalcDarwin[],41,0)</f>
        <v>#REF!</v>
      </c>
      <c r="J162" s="50" t="e">
        <f>Table110[[#This Row],[MW Proyectada (Barra A)]]+Table110[[#This Row],[MW Proyectada (Barra B)]]</f>
        <v>#REF!</v>
      </c>
      <c r="L162" s="50" t="e">
        <f t="shared" si="6"/>
        <v>#REF!</v>
      </c>
      <c r="M162" s="50" t="e">
        <f>IF(Table110[[#This Row],[TOTAL MW]]&lt;165,Table110[[#This Row],[MW Proyectada (Barra A)]],Table110[[#This Row],[MW Proyectada (Barra A)]]*165/Table110[[#This Row],[TOTAL MW]])</f>
        <v>#REF!</v>
      </c>
      <c r="N162" s="50" t="e">
        <f>IF(Table110[[#This Row],[TOTAL MW]]&lt;165,Table110[[#This Row],[MW Proyectada (Barra B)]],Table110[[#This Row],[MW Proyectada (Barra B)]]*165/Table110[[#This Row],[TOTAL MW]])</f>
        <v>#REF!</v>
      </c>
      <c r="P162" s="54"/>
      <c r="Q162" s="54"/>
      <c r="R162" s="57"/>
      <c r="S162" s="57"/>
    </row>
    <row r="163" spans="2:19" x14ac:dyDescent="0.35">
      <c r="B163" s="55" t="e">
        <f t="shared" si="7"/>
        <v>#REF!</v>
      </c>
      <c r="C163" s="49" t="e">
        <f t="shared" si="8"/>
        <v>#REF!</v>
      </c>
      <c r="D163" s="56" t="e">
        <f>Table110[[#This Row],[Fecha]]</f>
        <v>#REF!</v>
      </c>
      <c r="E163" s="50" t="e">
        <f>VLOOKUP(Table110[[#This Row],[FECHA /HORA]],TBL_CalcDarwin[],7,0)</f>
        <v>#REF!</v>
      </c>
      <c r="F163" s="50" t="e">
        <f>VLOOKUP(Table110[[#This Row],[FECHA /HORA]],TBL_CalcDarwin[],42,0)</f>
        <v>#REF!</v>
      </c>
      <c r="G163" s="50" t="e">
        <f>VLOOKUP(Table110[[#This Row],[FECHA /HORA]],TBL_CalcDarwin[],43,0)</f>
        <v>#REF!</v>
      </c>
      <c r="H163" s="50" t="e">
        <f>VLOOKUP(Table110[[#This Row],[FECHA /HORA]],TBL_CalcDarwin[],40,0)</f>
        <v>#REF!</v>
      </c>
      <c r="I163" s="50" t="e">
        <f>VLOOKUP(Table110[[#This Row],[FECHA /HORA]],TBL_CalcDarwin[],41,0)</f>
        <v>#REF!</v>
      </c>
      <c r="J163" s="50" t="e">
        <f>Table110[[#This Row],[MW Proyectada (Barra A)]]+Table110[[#This Row],[MW Proyectada (Barra B)]]</f>
        <v>#REF!</v>
      </c>
      <c r="L163" s="50" t="e">
        <f t="shared" si="6"/>
        <v>#REF!</v>
      </c>
      <c r="M163" s="50" t="e">
        <f>IF(Table110[[#This Row],[TOTAL MW]]&lt;165,Table110[[#This Row],[MW Proyectada (Barra A)]],Table110[[#This Row],[MW Proyectada (Barra A)]]*165/Table110[[#This Row],[TOTAL MW]])</f>
        <v>#REF!</v>
      </c>
      <c r="N163" s="50" t="e">
        <f>IF(Table110[[#This Row],[TOTAL MW]]&lt;165,Table110[[#This Row],[MW Proyectada (Barra B)]],Table110[[#This Row],[MW Proyectada (Barra B)]]*165/Table110[[#This Row],[TOTAL MW]])</f>
        <v>#REF!</v>
      </c>
      <c r="P163" s="54"/>
      <c r="Q163" s="54"/>
      <c r="R163" s="57"/>
      <c r="S163" s="57"/>
    </row>
    <row r="164" spans="2:19" x14ac:dyDescent="0.35">
      <c r="B164" s="55" t="e">
        <f t="shared" si="7"/>
        <v>#REF!</v>
      </c>
      <c r="C164" s="49" t="e">
        <f t="shared" si="8"/>
        <v>#REF!</v>
      </c>
      <c r="D164" s="56" t="e">
        <f>Table110[[#This Row],[Fecha]]</f>
        <v>#REF!</v>
      </c>
      <c r="E164" s="50" t="e">
        <f>VLOOKUP(Table110[[#This Row],[FECHA /HORA]],TBL_CalcDarwin[],7,0)</f>
        <v>#REF!</v>
      </c>
      <c r="F164" s="50" t="e">
        <f>VLOOKUP(Table110[[#This Row],[FECHA /HORA]],TBL_CalcDarwin[],42,0)</f>
        <v>#REF!</v>
      </c>
      <c r="G164" s="50" t="e">
        <f>VLOOKUP(Table110[[#This Row],[FECHA /HORA]],TBL_CalcDarwin[],43,0)</f>
        <v>#REF!</v>
      </c>
      <c r="H164" s="50" t="e">
        <f>VLOOKUP(Table110[[#This Row],[FECHA /HORA]],TBL_CalcDarwin[],40,0)</f>
        <v>#REF!</v>
      </c>
      <c r="I164" s="50" t="e">
        <f>VLOOKUP(Table110[[#This Row],[FECHA /HORA]],TBL_CalcDarwin[],41,0)</f>
        <v>#REF!</v>
      </c>
      <c r="J164" s="50" t="e">
        <f>Table110[[#This Row],[MW Proyectada (Barra A)]]+Table110[[#This Row],[MW Proyectada (Barra B)]]</f>
        <v>#REF!</v>
      </c>
      <c r="L164" s="50" t="e">
        <f t="shared" si="6"/>
        <v>#REF!</v>
      </c>
      <c r="M164" s="50" t="e">
        <f>IF(Table110[[#This Row],[TOTAL MW]]&lt;165,Table110[[#This Row],[MW Proyectada (Barra A)]],Table110[[#This Row],[MW Proyectada (Barra A)]]*165/Table110[[#This Row],[TOTAL MW]])</f>
        <v>#REF!</v>
      </c>
      <c r="N164" s="50" t="e">
        <f>IF(Table110[[#This Row],[TOTAL MW]]&lt;165,Table110[[#This Row],[MW Proyectada (Barra B)]],Table110[[#This Row],[MW Proyectada (Barra B)]]*165/Table110[[#This Row],[TOTAL MW]])</f>
        <v>#REF!</v>
      </c>
      <c r="P164" s="54"/>
      <c r="Q164" s="54"/>
      <c r="R164" s="57"/>
      <c r="S164" s="57"/>
    </row>
    <row r="165" spans="2:19" x14ac:dyDescent="0.35">
      <c r="B165" s="55" t="e">
        <f t="shared" si="7"/>
        <v>#REF!</v>
      </c>
      <c r="C165" s="49" t="e">
        <f t="shared" si="8"/>
        <v>#REF!</v>
      </c>
      <c r="D165" s="56" t="e">
        <f>Table110[[#This Row],[Fecha]]</f>
        <v>#REF!</v>
      </c>
      <c r="E165" s="50" t="e">
        <f>VLOOKUP(Table110[[#This Row],[FECHA /HORA]],TBL_CalcDarwin[],7,0)</f>
        <v>#REF!</v>
      </c>
      <c r="F165" s="50" t="e">
        <f>VLOOKUP(Table110[[#This Row],[FECHA /HORA]],TBL_CalcDarwin[],42,0)</f>
        <v>#REF!</v>
      </c>
      <c r="G165" s="50" t="e">
        <f>VLOOKUP(Table110[[#This Row],[FECHA /HORA]],TBL_CalcDarwin[],43,0)</f>
        <v>#REF!</v>
      </c>
      <c r="H165" s="50" t="e">
        <f>VLOOKUP(Table110[[#This Row],[FECHA /HORA]],TBL_CalcDarwin[],40,0)</f>
        <v>#REF!</v>
      </c>
      <c r="I165" s="50" t="e">
        <f>VLOOKUP(Table110[[#This Row],[FECHA /HORA]],TBL_CalcDarwin[],41,0)</f>
        <v>#REF!</v>
      </c>
      <c r="J165" s="50" t="e">
        <f>Table110[[#This Row],[MW Proyectada (Barra A)]]+Table110[[#This Row],[MW Proyectada (Barra B)]]</f>
        <v>#REF!</v>
      </c>
      <c r="L165" s="50" t="e">
        <f t="shared" si="6"/>
        <v>#REF!</v>
      </c>
      <c r="M165" s="50" t="e">
        <f>IF(Table110[[#This Row],[TOTAL MW]]&lt;165,Table110[[#This Row],[MW Proyectada (Barra A)]],Table110[[#This Row],[MW Proyectada (Barra A)]]*165/Table110[[#This Row],[TOTAL MW]])</f>
        <v>#REF!</v>
      </c>
      <c r="N165" s="50" t="e">
        <f>IF(Table110[[#This Row],[TOTAL MW]]&lt;165,Table110[[#This Row],[MW Proyectada (Barra B)]],Table110[[#This Row],[MW Proyectada (Barra B)]]*165/Table110[[#This Row],[TOTAL MW]])</f>
        <v>#REF!</v>
      </c>
      <c r="P165" s="54"/>
      <c r="Q165" s="54"/>
      <c r="R165" s="57"/>
      <c r="S165" s="57"/>
    </row>
    <row r="166" spans="2:19" x14ac:dyDescent="0.35">
      <c r="B166" s="55" t="e">
        <f t="shared" si="7"/>
        <v>#REF!</v>
      </c>
      <c r="C166" s="49" t="e">
        <f t="shared" si="8"/>
        <v>#REF!</v>
      </c>
      <c r="D166" s="56" t="e">
        <f>Table110[[#This Row],[Fecha]]</f>
        <v>#REF!</v>
      </c>
      <c r="E166" s="50" t="e">
        <f>VLOOKUP(Table110[[#This Row],[FECHA /HORA]],TBL_CalcDarwin[],7,0)</f>
        <v>#REF!</v>
      </c>
      <c r="F166" s="50" t="e">
        <f>VLOOKUP(Table110[[#This Row],[FECHA /HORA]],TBL_CalcDarwin[],42,0)</f>
        <v>#REF!</v>
      </c>
      <c r="G166" s="50" t="e">
        <f>VLOOKUP(Table110[[#This Row],[FECHA /HORA]],TBL_CalcDarwin[],43,0)</f>
        <v>#REF!</v>
      </c>
      <c r="H166" s="50" t="e">
        <f>VLOOKUP(Table110[[#This Row],[FECHA /HORA]],TBL_CalcDarwin[],40,0)</f>
        <v>#REF!</v>
      </c>
      <c r="I166" s="50" t="e">
        <f>VLOOKUP(Table110[[#This Row],[FECHA /HORA]],TBL_CalcDarwin[],41,0)</f>
        <v>#REF!</v>
      </c>
      <c r="J166" s="50" t="e">
        <f>Table110[[#This Row],[MW Proyectada (Barra A)]]+Table110[[#This Row],[MW Proyectada (Barra B)]]</f>
        <v>#REF!</v>
      </c>
      <c r="L166" s="50" t="e">
        <f t="shared" si="6"/>
        <v>#REF!</v>
      </c>
      <c r="M166" s="50" t="e">
        <f>IF(Table110[[#This Row],[TOTAL MW]]&lt;165,Table110[[#This Row],[MW Proyectada (Barra A)]],Table110[[#This Row],[MW Proyectada (Barra A)]]*165/Table110[[#This Row],[TOTAL MW]])</f>
        <v>#REF!</v>
      </c>
      <c r="N166" s="50" t="e">
        <f>IF(Table110[[#This Row],[TOTAL MW]]&lt;165,Table110[[#This Row],[MW Proyectada (Barra B)]],Table110[[#This Row],[MW Proyectada (Barra B)]]*165/Table110[[#This Row],[TOTAL MW]])</f>
        <v>#REF!</v>
      </c>
      <c r="P166" s="54"/>
      <c r="Q166" s="54"/>
      <c r="R166" s="57"/>
      <c r="S166" s="57"/>
    </row>
    <row r="167" spans="2:19" x14ac:dyDescent="0.35">
      <c r="B167" s="55" t="e">
        <f t="shared" si="7"/>
        <v>#REF!</v>
      </c>
      <c r="C167" s="49" t="e">
        <f t="shared" si="8"/>
        <v>#REF!</v>
      </c>
      <c r="D167" s="56" t="e">
        <f>Table110[[#This Row],[Fecha]]</f>
        <v>#REF!</v>
      </c>
      <c r="E167" s="50" t="e">
        <f>VLOOKUP(Table110[[#This Row],[FECHA /HORA]],TBL_CalcDarwin[],7,0)</f>
        <v>#REF!</v>
      </c>
      <c r="F167" s="50" t="e">
        <f>VLOOKUP(Table110[[#This Row],[FECHA /HORA]],TBL_CalcDarwin[],42,0)</f>
        <v>#REF!</v>
      </c>
      <c r="G167" s="50" t="e">
        <f>VLOOKUP(Table110[[#This Row],[FECHA /HORA]],TBL_CalcDarwin[],43,0)</f>
        <v>#REF!</v>
      </c>
      <c r="H167" s="50" t="e">
        <f>VLOOKUP(Table110[[#This Row],[FECHA /HORA]],TBL_CalcDarwin[],40,0)</f>
        <v>#REF!</v>
      </c>
      <c r="I167" s="50" t="e">
        <f>VLOOKUP(Table110[[#This Row],[FECHA /HORA]],TBL_CalcDarwin[],41,0)</f>
        <v>#REF!</v>
      </c>
      <c r="J167" s="50" t="e">
        <f>Table110[[#This Row],[MW Proyectada (Barra A)]]+Table110[[#This Row],[MW Proyectada (Barra B)]]</f>
        <v>#REF!</v>
      </c>
      <c r="L167" s="50" t="e">
        <f t="shared" si="6"/>
        <v>#REF!</v>
      </c>
      <c r="M167" s="50" t="e">
        <f>IF(Table110[[#This Row],[TOTAL MW]]&lt;165,Table110[[#This Row],[MW Proyectada (Barra A)]],Table110[[#This Row],[MW Proyectada (Barra A)]]*165/Table110[[#This Row],[TOTAL MW]])</f>
        <v>#REF!</v>
      </c>
      <c r="N167" s="50" t="e">
        <f>IF(Table110[[#This Row],[TOTAL MW]]&lt;165,Table110[[#This Row],[MW Proyectada (Barra B)]],Table110[[#This Row],[MW Proyectada (Barra B)]]*165/Table110[[#This Row],[TOTAL MW]])</f>
        <v>#REF!</v>
      </c>
      <c r="P167" s="54"/>
      <c r="Q167" s="54"/>
      <c r="R167" s="57"/>
      <c r="S167" s="57"/>
    </row>
    <row r="168" spans="2:19" x14ac:dyDescent="0.35">
      <c r="B168" s="55" t="e">
        <f t="shared" si="7"/>
        <v>#REF!</v>
      </c>
      <c r="C168" s="49" t="e">
        <f t="shared" si="8"/>
        <v>#REF!</v>
      </c>
      <c r="D168" s="56" t="e">
        <f>Table110[[#This Row],[Fecha]]</f>
        <v>#REF!</v>
      </c>
      <c r="E168" s="50" t="e">
        <f>VLOOKUP(Table110[[#This Row],[FECHA /HORA]],TBL_CalcDarwin[],7,0)</f>
        <v>#REF!</v>
      </c>
      <c r="F168" s="50" t="e">
        <f>VLOOKUP(Table110[[#This Row],[FECHA /HORA]],TBL_CalcDarwin[],42,0)</f>
        <v>#REF!</v>
      </c>
      <c r="G168" s="50" t="e">
        <f>VLOOKUP(Table110[[#This Row],[FECHA /HORA]],TBL_CalcDarwin[],43,0)</f>
        <v>#REF!</v>
      </c>
      <c r="H168" s="50" t="e">
        <f>VLOOKUP(Table110[[#This Row],[FECHA /HORA]],TBL_CalcDarwin[],40,0)</f>
        <v>#REF!</v>
      </c>
      <c r="I168" s="50" t="e">
        <f>VLOOKUP(Table110[[#This Row],[FECHA /HORA]],TBL_CalcDarwin[],41,0)</f>
        <v>#REF!</v>
      </c>
      <c r="J168" s="50" t="e">
        <f>Table110[[#This Row],[MW Proyectada (Barra A)]]+Table110[[#This Row],[MW Proyectada (Barra B)]]</f>
        <v>#REF!</v>
      </c>
      <c r="L168" s="50" t="e">
        <f t="shared" si="6"/>
        <v>#REF!</v>
      </c>
      <c r="M168" s="50" t="e">
        <f>IF(Table110[[#This Row],[TOTAL MW]]&lt;165,Table110[[#This Row],[MW Proyectada (Barra A)]],Table110[[#This Row],[MW Proyectada (Barra A)]]*165/Table110[[#This Row],[TOTAL MW]])</f>
        <v>#REF!</v>
      </c>
      <c r="N168" s="50" t="e">
        <f>IF(Table110[[#This Row],[TOTAL MW]]&lt;165,Table110[[#This Row],[MW Proyectada (Barra B)]],Table110[[#This Row],[MW Proyectada (Barra B)]]*165/Table110[[#This Row],[TOTAL MW]])</f>
        <v>#REF!</v>
      </c>
      <c r="P168" s="54"/>
      <c r="Q168" s="54"/>
      <c r="R168" s="57"/>
      <c r="S168" s="57"/>
    </row>
    <row r="169" spans="2:19" x14ac:dyDescent="0.35">
      <c r="B169" s="55" t="e">
        <f t="shared" si="7"/>
        <v>#REF!</v>
      </c>
      <c r="C169" s="49" t="e">
        <f t="shared" si="8"/>
        <v>#REF!</v>
      </c>
      <c r="D169" s="56" t="e">
        <f>Table110[[#This Row],[Fecha]]</f>
        <v>#REF!</v>
      </c>
      <c r="E169" s="50" t="e">
        <f>VLOOKUP(Table110[[#This Row],[FECHA /HORA]],TBL_CalcDarwin[],7,0)</f>
        <v>#REF!</v>
      </c>
      <c r="F169" s="50" t="e">
        <f>VLOOKUP(Table110[[#This Row],[FECHA /HORA]],TBL_CalcDarwin[],42,0)</f>
        <v>#REF!</v>
      </c>
      <c r="G169" s="50" t="e">
        <f>VLOOKUP(Table110[[#This Row],[FECHA /HORA]],TBL_CalcDarwin[],43,0)</f>
        <v>#REF!</v>
      </c>
      <c r="H169" s="50" t="e">
        <f>VLOOKUP(Table110[[#This Row],[FECHA /HORA]],TBL_CalcDarwin[],40,0)</f>
        <v>#REF!</v>
      </c>
      <c r="I169" s="50" t="e">
        <f>VLOOKUP(Table110[[#This Row],[FECHA /HORA]],TBL_CalcDarwin[],41,0)</f>
        <v>#REF!</v>
      </c>
      <c r="J169" s="50" t="e">
        <f>Table110[[#This Row],[MW Proyectada (Barra A)]]+Table110[[#This Row],[MW Proyectada (Barra B)]]</f>
        <v>#REF!</v>
      </c>
      <c r="L169" s="50" t="e">
        <f t="shared" si="6"/>
        <v>#REF!</v>
      </c>
      <c r="M169" s="50" t="e">
        <f>IF(Table110[[#This Row],[TOTAL MW]]&lt;165,Table110[[#This Row],[MW Proyectada (Barra A)]],Table110[[#This Row],[MW Proyectada (Barra A)]]*165/Table110[[#This Row],[TOTAL MW]])</f>
        <v>#REF!</v>
      </c>
      <c r="N169" s="50" t="e">
        <f>IF(Table110[[#This Row],[TOTAL MW]]&lt;165,Table110[[#This Row],[MW Proyectada (Barra B)]],Table110[[#This Row],[MW Proyectada (Barra B)]]*165/Table110[[#This Row],[TOTAL MW]])</f>
        <v>#REF!</v>
      </c>
      <c r="P169" s="54"/>
      <c r="Q169" s="54"/>
      <c r="R169" s="57"/>
      <c r="S169" s="57"/>
    </row>
    <row r="170" spans="2:19" x14ac:dyDescent="0.35">
      <c r="B170" s="55" t="e">
        <f t="shared" si="7"/>
        <v>#REF!</v>
      </c>
      <c r="C170" s="49" t="e">
        <f t="shared" si="8"/>
        <v>#REF!</v>
      </c>
      <c r="D170" s="56" t="e">
        <f>Table110[[#This Row],[Fecha]]</f>
        <v>#REF!</v>
      </c>
      <c r="E170" s="50" t="e">
        <f>VLOOKUP(Table110[[#This Row],[FECHA /HORA]],TBL_CalcDarwin[],7,0)</f>
        <v>#REF!</v>
      </c>
      <c r="F170" s="50" t="e">
        <f>VLOOKUP(Table110[[#This Row],[FECHA /HORA]],TBL_CalcDarwin[],42,0)</f>
        <v>#REF!</v>
      </c>
      <c r="G170" s="50" t="e">
        <f>VLOOKUP(Table110[[#This Row],[FECHA /HORA]],TBL_CalcDarwin[],43,0)</f>
        <v>#REF!</v>
      </c>
      <c r="H170" s="50" t="e">
        <f>VLOOKUP(Table110[[#This Row],[FECHA /HORA]],TBL_CalcDarwin[],40,0)</f>
        <v>#REF!</v>
      </c>
      <c r="I170" s="50" t="e">
        <f>VLOOKUP(Table110[[#This Row],[FECHA /HORA]],TBL_CalcDarwin[],41,0)</f>
        <v>#REF!</v>
      </c>
      <c r="J170" s="50" t="e">
        <f>Table110[[#This Row],[MW Proyectada (Barra A)]]+Table110[[#This Row],[MW Proyectada (Barra B)]]</f>
        <v>#REF!</v>
      </c>
      <c r="L170" s="50" t="e">
        <f t="shared" si="6"/>
        <v>#REF!</v>
      </c>
      <c r="M170" s="50" t="e">
        <f>IF(Table110[[#This Row],[TOTAL MW]]&lt;165,Table110[[#This Row],[MW Proyectada (Barra A)]],Table110[[#This Row],[MW Proyectada (Barra A)]]*165/Table110[[#This Row],[TOTAL MW]])</f>
        <v>#REF!</v>
      </c>
      <c r="N170" s="50" t="e">
        <f>IF(Table110[[#This Row],[TOTAL MW]]&lt;165,Table110[[#This Row],[MW Proyectada (Barra B)]],Table110[[#This Row],[MW Proyectada (Barra B)]]*165/Table110[[#This Row],[TOTAL MW]])</f>
        <v>#REF!</v>
      </c>
      <c r="P170" s="54"/>
      <c r="Q170" s="54"/>
      <c r="R170" s="57"/>
      <c r="S170" s="57"/>
    </row>
    <row r="171" spans="2:19" x14ac:dyDescent="0.35">
      <c r="B171" s="55" t="e">
        <f t="shared" si="7"/>
        <v>#REF!</v>
      </c>
      <c r="C171" s="49" t="e">
        <f t="shared" si="8"/>
        <v>#REF!</v>
      </c>
      <c r="D171" s="56" t="e">
        <f>Table110[[#This Row],[Fecha]]</f>
        <v>#REF!</v>
      </c>
      <c r="E171" s="50" t="e">
        <f>VLOOKUP(Table110[[#This Row],[FECHA /HORA]],TBL_CalcDarwin[],7,0)</f>
        <v>#REF!</v>
      </c>
      <c r="F171" s="50" t="e">
        <f>VLOOKUP(Table110[[#This Row],[FECHA /HORA]],TBL_CalcDarwin[],42,0)</f>
        <v>#REF!</v>
      </c>
      <c r="G171" s="50" t="e">
        <f>VLOOKUP(Table110[[#This Row],[FECHA /HORA]],TBL_CalcDarwin[],43,0)</f>
        <v>#REF!</v>
      </c>
      <c r="H171" s="50" t="e">
        <f>VLOOKUP(Table110[[#This Row],[FECHA /HORA]],TBL_CalcDarwin[],40,0)</f>
        <v>#REF!</v>
      </c>
      <c r="I171" s="50" t="e">
        <f>VLOOKUP(Table110[[#This Row],[FECHA /HORA]],TBL_CalcDarwin[],41,0)</f>
        <v>#REF!</v>
      </c>
      <c r="J171" s="50" t="e">
        <f>Table110[[#This Row],[MW Proyectada (Barra A)]]+Table110[[#This Row],[MW Proyectada (Barra B)]]</f>
        <v>#REF!</v>
      </c>
      <c r="L171" s="50" t="e">
        <f t="shared" si="6"/>
        <v>#REF!</v>
      </c>
      <c r="M171" s="50" t="e">
        <f>IF(Table110[[#This Row],[TOTAL MW]]&lt;165,Table110[[#This Row],[MW Proyectada (Barra A)]],Table110[[#This Row],[MW Proyectada (Barra A)]]*165/Table110[[#This Row],[TOTAL MW]])</f>
        <v>#REF!</v>
      </c>
      <c r="N171" s="50" t="e">
        <f>IF(Table110[[#This Row],[TOTAL MW]]&lt;165,Table110[[#This Row],[MW Proyectada (Barra B)]],Table110[[#This Row],[MW Proyectada (Barra B)]]*165/Table110[[#This Row],[TOTAL MW]])</f>
        <v>#REF!</v>
      </c>
      <c r="P171" s="54"/>
      <c r="Q171" s="54"/>
      <c r="R171" s="57"/>
      <c r="S171" s="57"/>
    </row>
    <row r="172" spans="2:19" x14ac:dyDescent="0.35">
      <c r="B172" s="55" t="e">
        <f t="shared" si="7"/>
        <v>#REF!</v>
      </c>
      <c r="C172" s="49" t="e">
        <f t="shared" si="8"/>
        <v>#REF!</v>
      </c>
      <c r="D172" s="56" t="e">
        <f>Table110[[#This Row],[Fecha]]</f>
        <v>#REF!</v>
      </c>
      <c r="E172" s="50" t="e">
        <f>VLOOKUP(Table110[[#This Row],[FECHA /HORA]],TBL_CalcDarwin[],7,0)</f>
        <v>#REF!</v>
      </c>
      <c r="F172" s="50" t="e">
        <f>VLOOKUP(Table110[[#This Row],[FECHA /HORA]],TBL_CalcDarwin[],42,0)</f>
        <v>#REF!</v>
      </c>
      <c r="G172" s="50" t="e">
        <f>VLOOKUP(Table110[[#This Row],[FECHA /HORA]],TBL_CalcDarwin[],43,0)</f>
        <v>#REF!</v>
      </c>
      <c r="H172" s="50" t="e">
        <f>VLOOKUP(Table110[[#This Row],[FECHA /HORA]],TBL_CalcDarwin[],40,0)</f>
        <v>#REF!</v>
      </c>
      <c r="I172" s="50" t="e">
        <f>VLOOKUP(Table110[[#This Row],[FECHA /HORA]],TBL_CalcDarwin[],41,0)</f>
        <v>#REF!</v>
      </c>
      <c r="J172" s="50" t="e">
        <f>Table110[[#This Row],[MW Proyectada (Barra A)]]+Table110[[#This Row],[MW Proyectada (Barra B)]]</f>
        <v>#REF!</v>
      </c>
      <c r="L172" s="50" t="e">
        <f t="shared" si="6"/>
        <v>#REF!</v>
      </c>
      <c r="M172" s="50" t="e">
        <f>IF(Table110[[#This Row],[TOTAL MW]]&lt;165,Table110[[#This Row],[MW Proyectada (Barra A)]],Table110[[#This Row],[MW Proyectada (Barra A)]]*165/Table110[[#This Row],[TOTAL MW]])</f>
        <v>#REF!</v>
      </c>
      <c r="N172" s="50" t="e">
        <f>IF(Table110[[#This Row],[TOTAL MW]]&lt;165,Table110[[#This Row],[MW Proyectada (Barra B)]],Table110[[#This Row],[MW Proyectada (Barra B)]]*165/Table110[[#This Row],[TOTAL MW]])</f>
        <v>#REF!</v>
      </c>
      <c r="P172" s="54"/>
      <c r="Q172" s="54"/>
      <c r="R172" s="57"/>
      <c r="S172" s="57"/>
    </row>
    <row r="173" spans="2:19" x14ac:dyDescent="0.35">
      <c r="B173" s="55" t="e">
        <f t="shared" si="7"/>
        <v>#REF!</v>
      </c>
      <c r="C173" s="49" t="e">
        <f t="shared" si="8"/>
        <v>#REF!</v>
      </c>
      <c r="D173" s="56" t="e">
        <f>Table110[[#This Row],[Fecha]]</f>
        <v>#REF!</v>
      </c>
      <c r="E173" s="50" t="e">
        <f>VLOOKUP(Table110[[#This Row],[FECHA /HORA]],TBL_CalcDarwin[],7,0)</f>
        <v>#REF!</v>
      </c>
      <c r="F173" s="50" t="e">
        <f>VLOOKUP(Table110[[#This Row],[FECHA /HORA]],TBL_CalcDarwin[],42,0)</f>
        <v>#REF!</v>
      </c>
      <c r="G173" s="50" t="e">
        <f>VLOOKUP(Table110[[#This Row],[FECHA /HORA]],TBL_CalcDarwin[],43,0)</f>
        <v>#REF!</v>
      </c>
      <c r="H173" s="50" t="e">
        <f>VLOOKUP(Table110[[#This Row],[FECHA /HORA]],TBL_CalcDarwin[],40,0)</f>
        <v>#REF!</v>
      </c>
      <c r="I173" s="50" t="e">
        <f>VLOOKUP(Table110[[#This Row],[FECHA /HORA]],TBL_CalcDarwin[],41,0)</f>
        <v>#REF!</v>
      </c>
      <c r="J173" s="50" t="e">
        <f>Table110[[#This Row],[MW Proyectada (Barra A)]]+Table110[[#This Row],[MW Proyectada (Barra B)]]</f>
        <v>#REF!</v>
      </c>
      <c r="L173" s="50" t="e">
        <f t="shared" si="6"/>
        <v>#REF!</v>
      </c>
      <c r="M173" s="50" t="e">
        <f>IF(Table110[[#This Row],[TOTAL MW]]&lt;165,Table110[[#This Row],[MW Proyectada (Barra A)]],Table110[[#This Row],[MW Proyectada (Barra A)]]*165/Table110[[#This Row],[TOTAL MW]])</f>
        <v>#REF!</v>
      </c>
      <c r="N173" s="50" t="e">
        <f>IF(Table110[[#This Row],[TOTAL MW]]&lt;165,Table110[[#This Row],[MW Proyectada (Barra B)]],Table110[[#This Row],[MW Proyectada (Barra B)]]*165/Table110[[#This Row],[TOTAL MW]])</f>
        <v>#REF!</v>
      </c>
      <c r="P173" s="54"/>
      <c r="Q173" s="54"/>
      <c r="R173" s="57"/>
      <c r="S173" s="57"/>
    </row>
    <row r="174" spans="2:19" x14ac:dyDescent="0.35">
      <c r="B174" s="55" t="e">
        <f t="shared" si="7"/>
        <v>#REF!</v>
      </c>
      <c r="C174" s="49" t="e">
        <f t="shared" si="8"/>
        <v>#REF!</v>
      </c>
      <c r="D174" s="56" t="e">
        <f>Table110[[#This Row],[Fecha]]</f>
        <v>#REF!</v>
      </c>
      <c r="E174" s="50" t="e">
        <f>VLOOKUP(Table110[[#This Row],[FECHA /HORA]],TBL_CalcDarwin[],7,0)</f>
        <v>#REF!</v>
      </c>
      <c r="F174" s="50" t="e">
        <f>VLOOKUP(Table110[[#This Row],[FECHA /HORA]],TBL_CalcDarwin[],42,0)</f>
        <v>#REF!</v>
      </c>
      <c r="G174" s="50" t="e">
        <f>VLOOKUP(Table110[[#This Row],[FECHA /HORA]],TBL_CalcDarwin[],43,0)</f>
        <v>#REF!</v>
      </c>
      <c r="H174" s="50" t="e">
        <f>VLOOKUP(Table110[[#This Row],[FECHA /HORA]],TBL_CalcDarwin[],40,0)</f>
        <v>#REF!</v>
      </c>
      <c r="I174" s="50" t="e">
        <f>VLOOKUP(Table110[[#This Row],[FECHA /HORA]],TBL_CalcDarwin[],41,0)</f>
        <v>#REF!</v>
      </c>
      <c r="J174" s="50" t="e">
        <f>Table110[[#This Row],[MW Proyectada (Barra A)]]+Table110[[#This Row],[MW Proyectada (Barra B)]]</f>
        <v>#REF!</v>
      </c>
      <c r="L174" s="50" t="e">
        <f t="shared" si="6"/>
        <v>#REF!</v>
      </c>
      <c r="M174" s="50" t="e">
        <f>IF(Table110[[#This Row],[TOTAL MW]]&lt;165,Table110[[#This Row],[MW Proyectada (Barra A)]],Table110[[#This Row],[MW Proyectada (Barra A)]]*165/Table110[[#This Row],[TOTAL MW]])</f>
        <v>#REF!</v>
      </c>
      <c r="N174" s="50" t="e">
        <f>IF(Table110[[#This Row],[TOTAL MW]]&lt;165,Table110[[#This Row],[MW Proyectada (Barra B)]],Table110[[#This Row],[MW Proyectada (Barra B)]]*165/Table110[[#This Row],[TOTAL MW]])</f>
        <v>#REF!</v>
      </c>
      <c r="P174" s="54"/>
      <c r="Q174" s="54"/>
      <c r="R174" s="57"/>
      <c r="S174" s="57"/>
    </row>
    <row r="175" spans="2:19" x14ac:dyDescent="0.35">
      <c r="B175" s="55" t="e">
        <f t="shared" si="7"/>
        <v>#REF!</v>
      </c>
      <c r="C175" s="49" t="e">
        <f t="shared" si="8"/>
        <v>#REF!</v>
      </c>
      <c r="D175" s="56" t="e">
        <f>Table110[[#This Row],[Fecha]]</f>
        <v>#REF!</v>
      </c>
      <c r="E175" s="50" t="e">
        <f>VLOOKUP(Table110[[#This Row],[FECHA /HORA]],TBL_CalcDarwin[],7,0)</f>
        <v>#REF!</v>
      </c>
      <c r="F175" s="50" t="e">
        <f>VLOOKUP(Table110[[#This Row],[FECHA /HORA]],TBL_CalcDarwin[],42,0)</f>
        <v>#REF!</v>
      </c>
      <c r="G175" s="50" t="e">
        <f>VLOOKUP(Table110[[#This Row],[FECHA /HORA]],TBL_CalcDarwin[],43,0)</f>
        <v>#REF!</v>
      </c>
      <c r="H175" s="50" t="e">
        <f>VLOOKUP(Table110[[#This Row],[FECHA /HORA]],TBL_CalcDarwin[],40,0)</f>
        <v>#REF!</v>
      </c>
      <c r="I175" s="50" t="e">
        <f>VLOOKUP(Table110[[#This Row],[FECHA /HORA]],TBL_CalcDarwin[],41,0)</f>
        <v>#REF!</v>
      </c>
      <c r="J175" s="50" t="e">
        <f>Table110[[#This Row],[MW Proyectada (Barra A)]]+Table110[[#This Row],[MW Proyectada (Barra B)]]</f>
        <v>#REF!</v>
      </c>
      <c r="L175" s="50" t="e">
        <f t="shared" si="6"/>
        <v>#REF!</v>
      </c>
      <c r="M175" s="50" t="e">
        <f>IF(Table110[[#This Row],[TOTAL MW]]&lt;165,Table110[[#This Row],[MW Proyectada (Barra A)]],Table110[[#This Row],[MW Proyectada (Barra A)]]*165/Table110[[#This Row],[TOTAL MW]])</f>
        <v>#REF!</v>
      </c>
      <c r="N175" s="50" t="e">
        <f>IF(Table110[[#This Row],[TOTAL MW]]&lt;165,Table110[[#This Row],[MW Proyectada (Barra B)]],Table110[[#This Row],[MW Proyectada (Barra B)]]*165/Table110[[#This Row],[TOTAL MW]])</f>
        <v>#REF!</v>
      </c>
      <c r="P175" s="54"/>
      <c r="Q175" s="54"/>
      <c r="R175" s="57"/>
      <c r="S175" s="57"/>
    </row>
    <row r="176" spans="2:19" x14ac:dyDescent="0.35">
      <c r="B176" s="55" t="e">
        <f t="shared" si="7"/>
        <v>#REF!</v>
      </c>
      <c r="C176" s="49" t="e">
        <f t="shared" si="8"/>
        <v>#REF!</v>
      </c>
      <c r="D176" s="56" t="e">
        <f>Table110[[#This Row],[Fecha]]</f>
        <v>#REF!</v>
      </c>
      <c r="E176" s="50" t="e">
        <f>VLOOKUP(Table110[[#This Row],[FECHA /HORA]],TBL_CalcDarwin[],7,0)</f>
        <v>#REF!</v>
      </c>
      <c r="F176" s="50" t="e">
        <f>VLOOKUP(Table110[[#This Row],[FECHA /HORA]],TBL_CalcDarwin[],42,0)</f>
        <v>#REF!</v>
      </c>
      <c r="G176" s="50" t="e">
        <f>VLOOKUP(Table110[[#This Row],[FECHA /HORA]],TBL_CalcDarwin[],43,0)</f>
        <v>#REF!</v>
      </c>
      <c r="H176" s="50" t="e">
        <f>VLOOKUP(Table110[[#This Row],[FECHA /HORA]],TBL_CalcDarwin[],40,0)</f>
        <v>#REF!</v>
      </c>
      <c r="I176" s="50" t="e">
        <f>VLOOKUP(Table110[[#This Row],[FECHA /HORA]],TBL_CalcDarwin[],41,0)</f>
        <v>#REF!</v>
      </c>
      <c r="J176" s="50" t="e">
        <f>Table110[[#This Row],[MW Proyectada (Barra A)]]+Table110[[#This Row],[MW Proyectada (Barra B)]]</f>
        <v>#REF!</v>
      </c>
      <c r="L176" s="50" t="e">
        <f t="shared" si="6"/>
        <v>#REF!</v>
      </c>
      <c r="M176" s="50" t="e">
        <f>IF(Table110[[#This Row],[TOTAL MW]]&lt;165,Table110[[#This Row],[MW Proyectada (Barra A)]],Table110[[#This Row],[MW Proyectada (Barra A)]]*165/Table110[[#This Row],[TOTAL MW]])</f>
        <v>#REF!</v>
      </c>
      <c r="N176" s="50" t="e">
        <f>IF(Table110[[#This Row],[TOTAL MW]]&lt;165,Table110[[#This Row],[MW Proyectada (Barra B)]],Table110[[#This Row],[MW Proyectada (Barra B)]]*165/Table110[[#This Row],[TOTAL MW]])</f>
        <v>#REF!</v>
      </c>
      <c r="P176" s="54"/>
      <c r="Q176" s="54"/>
      <c r="R176" s="57"/>
      <c r="S176" s="57"/>
    </row>
    <row r="177" spans="2:19" x14ac:dyDescent="0.35">
      <c r="B177" s="55" t="e">
        <f t="shared" si="7"/>
        <v>#REF!</v>
      </c>
      <c r="C177" s="49" t="e">
        <f t="shared" si="8"/>
        <v>#REF!</v>
      </c>
      <c r="D177" s="56" t="e">
        <f>Table110[[#This Row],[Fecha]]</f>
        <v>#REF!</v>
      </c>
      <c r="E177" s="50" t="e">
        <f>VLOOKUP(Table110[[#This Row],[FECHA /HORA]],TBL_CalcDarwin[],7,0)</f>
        <v>#REF!</v>
      </c>
      <c r="F177" s="50" t="e">
        <f>VLOOKUP(Table110[[#This Row],[FECHA /HORA]],TBL_CalcDarwin[],42,0)</f>
        <v>#REF!</v>
      </c>
      <c r="G177" s="50" t="e">
        <f>VLOOKUP(Table110[[#This Row],[FECHA /HORA]],TBL_CalcDarwin[],43,0)</f>
        <v>#REF!</v>
      </c>
      <c r="H177" s="50" t="e">
        <f>VLOOKUP(Table110[[#This Row],[FECHA /HORA]],TBL_CalcDarwin[],40,0)</f>
        <v>#REF!</v>
      </c>
      <c r="I177" s="50" t="e">
        <f>VLOOKUP(Table110[[#This Row],[FECHA /HORA]],TBL_CalcDarwin[],41,0)</f>
        <v>#REF!</v>
      </c>
      <c r="J177" s="50" t="e">
        <f>Table110[[#This Row],[MW Proyectada (Barra A)]]+Table110[[#This Row],[MW Proyectada (Barra B)]]</f>
        <v>#REF!</v>
      </c>
      <c r="L177" s="50" t="e">
        <f t="shared" si="6"/>
        <v>#REF!</v>
      </c>
      <c r="M177" s="50" t="e">
        <f>IF(Table110[[#This Row],[TOTAL MW]]&lt;165,Table110[[#This Row],[MW Proyectada (Barra A)]],Table110[[#This Row],[MW Proyectada (Barra A)]]*165/Table110[[#This Row],[TOTAL MW]])</f>
        <v>#REF!</v>
      </c>
      <c r="N177" s="50" t="e">
        <f>IF(Table110[[#This Row],[TOTAL MW]]&lt;165,Table110[[#This Row],[MW Proyectada (Barra B)]],Table110[[#This Row],[MW Proyectada (Barra B)]]*165/Table110[[#This Row],[TOTAL MW]])</f>
        <v>#REF!</v>
      </c>
      <c r="P177" s="54"/>
      <c r="Q177" s="54"/>
      <c r="R177" s="57"/>
      <c r="S177" s="57"/>
    </row>
    <row r="178" spans="2:19" x14ac:dyDescent="0.35">
      <c r="B178" s="55" t="e">
        <f t="shared" si="7"/>
        <v>#REF!</v>
      </c>
      <c r="C178" s="49" t="e">
        <f t="shared" si="8"/>
        <v>#REF!</v>
      </c>
      <c r="D178" s="56" t="e">
        <f>Table110[[#This Row],[Fecha]]</f>
        <v>#REF!</v>
      </c>
      <c r="E178" s="50" t="e">
        <f>VLOOKUP(Table110[[#This Row],[FECHA /HORA]],TBL_CalcDarwin[],7,0)</f>
        <v>#REF!</v>
      </c>
      <c r="F178" s="50" t="e">
        <f>VLOOKUP(Table110[[#This Row],[FECHA /HORA]],TBL_CalcDarwin[],42,0)</f>
        <v>#REF!</v>
      </c>
      <c r="G178" s="50" t="e">
        <f>VLOOKUP(Table110[[#This Row],[FECHA /HORA]],TBL_CalcDarwin[],43,0)</f>
        <v>#REF!</v>
      </c>
      <c r="H178" s="50" t="e">
        <f>VLOOKUP(Table110[[#This Row],[FECHA /HORA]],TBL_CalcDarwin[],40,0)</f>
        <v>#REF!</v>
      </c>
      <c r="I178" s="50" t="e">
        <f>VLOOKUP(Table110[[#This Row],[FECHA /HORA]],TBL_CalcDarwin[],41,0)</f>
        <v>#REF!</v>
      </c>
      <c r="J178" s="50" t="e">
        <f>Table110[[#This Row],[MW Proyectada (Barra A)]]+Table110[[#This Row],[MW Proyectada (Barra B)]]</f>
        <v>#REF!</v>
      </c>
      <c r="L178" s="50" t="e">
        <f t="shared" si="6"/>
        <v>#REF!</v>
      </c>
      <c r="M178" s="50" t="e">
        <f>IF(Table110[[#This Row],[TOTAL MW]]&lt;165,Table110[[#This Row],[MW Proyectada (Barra A)]],Table110[[#This Row],[MW Proyectada (Barra A)]]*165/Table110[[#This Row],[TOTAL MW]])</f>
        <v>#REF!</v>
      </c>
      <c r="N178" s="50" t="e">
        <f>IF(Table110[[#This Row],[TOTAL MW]]&lt;165,Table110[[#This Row],[MW Proyectada (Barra B)]],Table110[[#This Row],[MW Proyectada (Barra B)]]*165/Table110[[#This Row],[TOTAL MW]])</f>
        <v>#REF!</v>
      </c>
      <c r="P178" s="54"/>
      <c r="Q178" s="54"/>
      <c r="R178" s="57"/>
      <c r="S178" s="57"/>
    </row>
    <row r="179" spans="2:19" x14ac:dyDescent="0.35">
      <c r="B179" s="55" t="e">
        <f t="shared" si="7"/>
        <v>#REF!</v>
      </c>
      <c r="C179" s="49" t="e">
        <f t="shared" si="8"/>
        <v>#REF!</v>
      </c>
      <c r="D179" s="56" t="e">
        <f>Table110[[#This Row],[Fecha]]</f>
        <v>#REF!</v>
      </c>
      <c r="E179" s="50" t="e">
        <f>VLOOKUP(Table110[[#This Row],[FECHA /HORA]],TBL_CalcDarwin[],7,0)</f>
        <v>#REF!</v>
      </c>
      <c r="F179" s="50" t="e">
        <f>VLOOKUP(Table110[[#This Row],[FECHA /HORA]],TBL_CalcDarwin[],42,0)</f>
        <v>#REF!</v>
      </c>
      <c r="G179" s="50" t="e">
        <f>VLOOKUP(Table110[[#This Row],[FECHA /HORA]],TBL_CalcDarwin[],43,0)</f>
        <v>#REF!</v>
      </c>
      <c r="H179" s="50" t="e">
        <f>VLOOKUP(Table110[[#This Row],[FECHA /HORA]],TBL_CalcDarwin[],40,0)</f>
        <v>#REF!</v>
      </c>
      <c r="I179" s="50" t="e">
        <f>VLOOKUP(Table110[[#This Row],[FECHA /HORA]],TBL_CalcDarwin[],41,0)</f>
        <v>#REF!</v>
      </c>
      <c r="J179" s="50" t="e">
        <f>Table110[[#This Row],[MW Proyectada (Barra A)]]+Table110[[#This Row],[MW Proyectada (Barra B)]]</f>
        <v>#REF!</v>
      </c>
      <c r="L179" s="50" t="e">
        <f t="shared" si="6"/>
        <v>#REF!</v>
      </c>
      <c r="M179" s="50" t="e">
        <f>IF(Table110[[#This Row],[TOTAL MW]]&lt;165,Table110[[#This Row],[MW Proyectada (Barra A)]],Table110[[#This Row],[MW Proyectada (Barra A)]]*165/Table110[[#This Row],[TOTAL MW]])</f>
        <v>#REF!</v>
      </c>
      <c r="N179" s="50" t="e">
        <f>IF(Table110[[#This Row],[TOTAL MW]]&lt;165,Table110[[#This Row],[MW Proyectada (Barra B)]],Table110[[#This Row],[MW Proyectada (Barra B)]]*165/Table110[[#This Row],[TOTAL MW]])</f>
        <v>#REF!</v>
      </c>
      <c r="P179" s="54"/>
      <c r="Q179" s="54"/>
      <c r="R179" s="57"/>
      <c r="S179" s="57"/>
    </row>
    <row r="180" spans="2:19" x14ac:dyDescent="0.35">
      <c r="B180" s="55" t="e">
        <f t="shared" si="7"/>
        <v>#REF!</v>
      </c>
      <c r="C180" s="49" t="e">
        <f t="shared" si="8"/>
        <v>#REF!</v>
      </c>
      <c r="D180" s="56" t="e">
        <f>Table110[[#This Row],[Fecha]]</f>
        <v>#REF!</v>
      </c>
      <c r="E180" s="50" t="e">
        <f>VLOOKUP(Table110[[#This Row],[FECHA /HORA]],TBL_CalcDarwin[],7,0)</f>
        <v>#REF!</v>
      </c>
      <c r="F180" s="50" t="e">
        <f>VLOOKUP(Table110[[#This Row],[FECHA /HORA]],TBL_CalcDarwin[],42,0)</f>
        <v>#REF!</v>
      </c>
      <c r="G180" s="50" t="e">
        <f>VLOOKUP(Table110[[#This Row],[FECHA /HORA]],TBL_CalcDarwin[],43,0)</f>
        <v>#REF!</v>
      </c>
      <c r="H180" s="50" t="e">
        <f>VLOOKUP(Table110[[#This Row],[FECHA /HORA]],TBL_CalcDarwin[],40,0)</f>
        <v>#REF!</v>
      </c>
      <c r="I180" s="50" t="e">
        <f>VLOOKUP(Table110[[#This Row],[FECHA /HORA]],TBL_CalcDarwin[],41,0)</f>
        <v>#REF!</v>
      </c>
      <c r="J180" s="50" t="e">
        <f>Table110[[#This Row],[MW Proyectada (Barra A)]]+Table110[[#This Row],[MW Proyectada (Barra B)]]</f>
        <v>#REF!</v>
      </c>
      <c r="L180" s="50" t="e">
        <f t="shared" si="6"/>
        <v>#REF!</v>
      </c>
      <c r="M180" s="50" t="e">
        <f>IF(Table110[[#This Row],[TOTAL MW]]&lt;165,Table110[[#This Row],[MW Proyectada (Barra A)]],Table110[[#This Row],[MW Proyectada (Barra A)]]*165/Table110[[#This Row],[TOTAL MW]])</f>
        <v>#REF!</v>
      </c>
      <c r="N180" s="50" t="e">
        <f>IF(Table110[[#This Row],[TOTAL MW]]&lt;165,Table110[[#This Row],[MW Proyectada (Barra B)]],Table110[[#This Row],[MW Proyectada (Barra B)]]*165/Table110[[#This Row],[TOTAL MW]])</f>
        <v>#REF!</v>
      </c>
      <c r="P180" s="54"/>
      <c r="Q180" s="54"/>
      <c r="R180" s="57"/>
      <c r="S180" s="57"/>
    </row>
    <row r="181" spans="2:19" x14ac:dyDescent="0.35">
      <c r="B181" s="55" t="e">
        <f t="shared" si="7"/>
        <v>#REF!</v>
      </c>
      <c r="C181" s="49" t="e">
        <f t="shared" si="8"/>
        <v>#REF!</v>
      </c>
      <c r="D181" s="56" t="e">
        <f>Table110[[#This Row],[Fecha]]</f>
        <v>#REF!</v>
      </c>
      <c r="E181" s="50" t="e">
        <f>VLOOKUP(Table110[[#This Row],[FECHA /HORA]],TBL_CalcDarwin[],7,0)</f>
        <v>#REF!</v>
      </c>
      <c r="F181" s="50" t="e">
        <f>VLOOKUP(Table110[[#This Row],[FECHA /HORA]],TBL_CalcDarwin[],42,0)</f>
        <v>#REF!</v>
      </c>
      <c r="G181" s="50" t="e">
        <f>VLOOKUP(Table110[[#This Row],[FECHA /HORA]],TBL_CalcDarwin[],43,0)</f>
        <v>#REF!</v>
      </c>
      <c r="H181" s="50" t="e">
        <f>VLOOKUP(Table110[[#This Row],[FECHA /HORA]],TBL_CalcDarwin[],40,0)</f>
        <v>#REF!</v>
      </c>
      <c r="I181" s="50" t="e">
        <f>VLOOKUP(Table110[[#This Row],[FECHA /HORA]],TBL_CalcDarwin[],41,0)</f>
        <v>#REF!</v>
      </c>
      <c r="J181" s="50" t="e">
        <f>Table110[[#This Row],[MW Proyectada (Barra A)]]+Table110[[#This Row],[MW Proyectada (Barra B)]]</f>
        <v>#REF!</v>
      </c>
      <c r="L181" s="50" t="e">
        <f t="shared" si="6"/>
        <v>#REF!</v>
      </c>
      <c r="M181" s="50" t="e">
        <f>IF(Table110[[#This Row],[TOTAL MW]]&lt;165,Table110[[#This Row],[MW Proyectada (Barra A)]],Table110[[#This Row],[MW Proyectada (Barra A)]]*165/Table110[[#This Row],[TOTAL MW]])</f>
        <v>#REF!</v>
      </c>
      <c r="N181" s="50" t="e">
        <f>IF(Table110[[#This Row],[TOTAL MW]]&lt;165,Table110[[#This Row],[MW Proyectada (Barra B)]],Table110[[#This Row],[MW Proyectada (Barra B)]]*165/Table110[[#This Row],[TOTAL MW]])</f>
        <v>#REF!</v>
      </c>
      <c r="P181" s="54"/>
      <c r="Q181" s="54"/>
      <c r="R181" s="57"/>
      <c r="S181" s="57"/>
    </row>
    <row r="182" spans="2:19" x14ac:dyDescent="0.35">
      <c r="B182" s="55" t="e">
        <f t="shared" si="7"/>
        <v>#REF!</v>
      </c>
      <c r="C182" s="49" t="e">
        <f t="shared" si="8"/>
        <v>#REF!</v>
      </c>
      <c r="D182" s="56" t="e">
        <f>Table110[[#This Row],[Fecha]]</f>
        <v>#REF!</v>
      </c>
      <c r="E182" s="50" t="e">
        <f>VLOOKUP(Table110[[#This Row],[FECHA /HORA]],TBL_CalcDarwin[],7,0)</f>
        <v>#REF!</v>
      </c>
      <c r="F182" s="50" t="e">
        <f>VLOOKUP(Table110[[#This Row],[FECHA /HORA]],TBL_CalcDarwin[],42,0)</f>
        <v>#REF!</v>
      </c>
      <c r="G182" s="50" t="e">
        <f>VLOOKUP(Table110[[#This Row],[FECHA /HORA]],TBL_CalcDarwin[],43,0)</f>
        <v>#REF!</v>
      </c>
      <c r="H182" s="50" t="e">
        <f>VLOOKUP(Table110[[#This Row],[FECHA /HORA]],TBL_CalcDarwin[],40,0)</f>
        <v>#REF!</v>
      </c>
      <c r="I182" s="50" t="e">
        <f>VLOOKUP(Table110[[#This Row],[FECHA /HORA]],TBL_CalcDarwin[],41,0)</f>
        <v>#REF!</v>
      </c>
      <c r="J182" s="50" t="e">
        <f>Table110[[#This Row],[MW Proyectada (Barra A)]]+Table110[[#This Row],[MW Proyectada (Barra B)]]</f>
        <v>#REF!</v>
      </c>
      <c r="L182" s="50" t="e">
        <f t="shared" si="6"/>
        <v>#REF!</v>
      </c>
      <c r="M182" s="50" t="e">
        <f>IF(Table110[[#This Row],[TOTAL MW]]&lt;165,Table110[[#This Row],[MW Proyectada (Barra A)]],Table110[[#This Row],[MW Proyectada (Barra A)]]*165/Table110[[#This Row],[TOTAL MW]])</f>
        <v>#REF!</v>
      </c>
      <c r="N182" s="50" t="e">
        <f>IF(Table110[[#This Row],[TOTAL MW]]&lt;165,Table110[[#This Row],[MW Proyectada (Barra B)]],Table110[[#This Row],[MW Proyectada (Barra B)]]*165/Table110[[#This Row],[TOTAL MW]])</f>
        <v>#REF!</v>
      </c>
      <c r="P182" s="54"/>
      <c r="Q182" s="54"/>
      <c r="R182" s="57"/>
      <c r="S182" s="57"/>
    </row>
    <row r="183" spans="2:19" x14ac:dyDescent="0.35">
      <c r="B183" s="55" t="e">
        <f t="shared" si="7"/>
        <v>#REF!</v>
      </c>
      <c r="C183" s="49" t="e">
        <f t="shared" si="8"/>
        <v>#REF!</v>
      </c>
      <c r="D183" s="56" t="e">
        <f>Table110[[#This Row],[Fecha]]</f>
        <v>#REF!</v>
      </c>
      <c r="E183" s="50" t="e">
        <f>VLOOKUP(Table110[[#This Row],[FECHA /HORA]],TBL_CalcDarwin[],7,0)</f>
        <v>#REF!</v>
      </c>
      <c r="F183" s="50" t="e">
        <f>VLOOKUP(Table110[[#This Row],[FECHA /HORA]],TBL_CalcDarwin[],42,0)</f>
        <v>#REF!</v>
      </c>
      <c r="G183" s="50" t="e">
        <f>VLOOKUP(Table110[[#This Row],[FECHA /HORA]],TBL_CalcDarwin[],43,0)</f>
        <v>#REF!</v>
      </c>
      <c r="H183" s="50" t="e">
        <f>VLOOKUP(Table110[[#This Row],[FECHA /HORA]],TBL_CalcDarwin[],40,0)</f>
        <v>#REF!</v>
      </c>
      <c r="I183" s="50" t="e">
        <f>VLOOKUP(Table110[[#This Row],[FECHA /HORA]],TBL_CalcDarwin[],41,0)</f>
        <v>#REF!</v>
      </c>
      <c r="J183" s="50" t="e">
        <f>Table110[[#This Row],[MW Proyectada (Barra A)]]+Table110[[#This Row],[MW Proyectada (Barra B)]]</f>
        <v>#REF!</v>
      </c>
      <c r="L183" s="50" t="e">
        <f t="shared" si="6"/>
        <v>#REF!</v>
      </c>
      <c r="M183" s="50" t="e">
        <f>IF(Table110[[#This Row],[TOTAL MW]]&lt;165,Table110[[#This Row],[MW Proyectada (Barra A)]],Table110[[#This Row],[MW Proyectada (Barra A)]]*165/Table110[[#This Row],[TOTAL MW]])</f>
        <v>#REF!</v>
      </c>
      <c r="N183" s="50" t="e">
        <f>IF(Table110[[#This Row],[TOTAL MW]]&lt;165,Table110[[#This Row],[MW Proyectada (Barra B)]],Table110[[#This Row],[MW Proyectada (Barra B)]]*165/Table110[[#This Row],[TOTAL MW]])</f>
        <v>#REF!</v>
      </c>
      <c r="P183" s="54"/>
      <c r="Q183" s="54"/>
      <c r="R183" s="57"/>
      <c r="S183" s="57"/>
    </row>
    <row r="184" spans="2:19" x14ac:dyDescent="0.35">
      <c r="B184" s="55" t="e">
        <f t="shared" si="7"/>
        <v>#REF!</v>
      </c>
      <c r="C184" s="49" t="e">
        <f t="shared" si="8"/>
        <v>#REF!</v>
      </c>
      <c r="D184" s="56" t="e">
        <f>Table110[[#This Row],[Fecha]]</f>
        <v>#REF!</v>
      </c>
      <c r="E184" s="50" t="e">
        <f>VLOOKUP(Table110[[#This Row],[FECHA /HORA]],TBL_CalcDarwin[],7,0)</f>
        <v>#REF!</v>
      </c>
      <c r="F184" s="50" t="e">
        <f>VLOOKUP(Table110[[#This Row],[FECHA /HORA]],TBL_CalcDarwin[],42,0)</f>
        <v>#REF!</v>
      </c>
      <c r="G184" s="50" t="e">
        <f>VLOOKUP(Table110[[#This Row],[FECHA /HORA]],TBL_CalcDarwin[],43,0)</f>
        <v>#REF!</v>
      </c>
      <c r="H184" s="50" t="e">
        <f>VLOOKUP(Table110[[#This Row],[FECHA /HORA]],TBL_CalcDarwin[],40,0)</f>
        <v>#REF!</v>
      </c>
      <c r="I184" s="50" t="e">
        <f>VLOOKUP(Table110[[#This Row],[FECHA /HORA]],TBL_CalcDarwin[],41,0)</f>
        <v>#REF!</v>
      </c>
      <c r="J184" s="50" t="e">
        <f>Table110[[#This Row],[MW Proyectada (Barra A)]]+Table110[[#This Row],[MW Proyectada (Barra B)]]</f>
        <v>#REF!</v>
      </c>
      <c r="L184" s="50" t="e">
        <f t="shared" si="6"/>
        <v>#REF!</v>
      </c>
      <c r="M184" s="50" t="e">
        <f>IF(Table110[[#This Row],[TOTAL MW]]&lt;165,Table110[[#This Row],[MW Proyectada (Barra A)]],Table110[[#This Row],[MW Proyectada (Barra A)]]*165/Table110[[#This Row],[TOTAL MW]])</f>
        <v>#REF!</v>
      </c>
      <c r="N184" s="50" t="e">
        <f>IF(Table110[[#This Row],[TOTAL MW]]&lt;165,Table110[[#This Row],[MW Proyectada (Barra B)]],Table110[[#This Row],[MW Proyectada (Barra B)]]*165/Table110[[#This Row],[TOTAL MW]])</f>
        <v>#REF!</v>
      </c>
      <c r="P184" s="54"/>
      <c r="Q184" s="54"/>
      <c r="R184" s="57"/>
      <c r="S184" s="57"/>
    </row>
    <row r="185" spans="2:19" x14ac:dyDescent="0.35">
      <c r="B185" s="55" t="e">
        <f t="shared" si="7"/>
        <v>#REF!</v>
      </c>
      <c r="C185" s="49" t="e">
        <f t="shared" si="8"/>
        <v>#REF!</v>
      </c>
      <c r="D185" s="56" t="e">
        <f>Table110[[#This Row],[Fecha]]</f>
        <v>#REF!</v>
      </c>
      <c r="E185" s="50" t="e">
        <f>VLOOKUP(Table110[[#This Row],[FECHA /HORA]],TBL_CalcDarwin[],7,0)</f>
        <v>#REF!</v>
      </c>
      <c r="F185" s="50" t="e">
        <f>VLOOKUP(Table110[[#This Row],[FECHA /HORA]],TBL_CalcDarwin[],42,0)</f>
        <v>#REF!</v>
      </c>
      <c r="G185" s="50" t="e">
        <f>VLOOKUP(Table110[[#This Row],[FECHA /HORA]],TBL_CalcDarwin[],43,0)</f>
        <v>#REF!</v>
      </c>
      <c r="H185" s="50" t="e">
        <f>VLOOKUP(Table110[[#This Row],[FECHA /HORA]],TBL_CalcDarwin[],40,0)</f>
        <v>#REF!</v>
      </c>
      <c r="I185" s="50" t="e">
        <f>VLOOKUP(Table110[[#This Row],[FECHA /HORA]],TBL_CalcDarwin[],41,0)</f>
        <v>#REF!</v>
      </c>
      <c r="J185" s="50" t="e">
        <f>Table110[[#This Row],[MW Proyectada (Barra A)]]+Table110[[#This Row],[MW Proyectada (Barra B)]]</f>
        <v>#REF!</v>
      </c>
      <c r="L185" s="50" t="e">
        <f t="shared" si="6"/>
        <v>#REF!</v>
      </c>
      <c r="M185" s="50" t="e">
        <f>IF(Table110[[#This Row],[TOTAL MW]]&lt;165,Table110[[#This Row],[MW Proyectada (Barra A)]],Table110[[#This Row],[MW Proyectada (Barra A)]]*165/Table110[[#This Row],[TOTAL MW]])</f>
        <v>#REF!</v>
      </c>
      <c r="N185" s="50" t="e">
        <f>IF(Table110[[#This Row],[TOTAL MW]]&lt;165,Table110[[#This Row],[MW Proyectada (Barra B)]],Table110[[#This Row],[MW Proyectada (Barra B)]]*165/Table110[[#This Row],[TOTAL MW]])</f>
        <v>#REF!</v>
      </c>
      <c r="P185" s="54"/>
      <c r="Q185" s="54"/>
      <c r="R185" s="57"/>
      <c r="S185" s="57"/>
    </row>
    <row r="186" spans="2:19" x14ac:dyDescent="0.35">
      <c r="B186" s="55" t="e">
        <f t="shared" si="7"/>
        <v>#REF!</v>
      </c>
      <c r="C186" s="49" t="e">
        <f t="shared" si="8"/>
        <v>#REF!</v>
      </c>
      <c r="D186" s="56" t="e">
        <f>Table110[[#This Row],[Fecha]]</f>
        <v>#REF!</v>
      </c>
      <c r="E186" s="50" t="e">
        <f>VLOOKUP(Table110[[#This Row],[FECHA /HORA]],TBL_CalcDarwin[],7,0)</f>
        <v>#REF!</v>
      </c>
      <c r="F186" s="50" t="e">
        <f>VLOOKUP(Table110[[#This Row],[FECHA /HORA]],TBL_CalcDarwin[],42,0)</f>
        <v>#REF!</v>
      </c>
      <c r="G186" s="50" t="e">
        <f>VLOOKUP(Table110[[#This Row],[FECHA /HORA]],TBL_CalcDarwin[],43,0)</f>
        <v>#REF!</v>
      </c>
      <c r="H186" s="50" t="e">
        <f>VLOOKUP(Table110[[#This Row],[FECHA /HORA]],TBL_CalcDarwin[],40,0)</f>
        <v>#REF!</v>
      </c>
      <c r="I186" s="50" t="e">
        <f>VLOOKUP(Table110[[#This Row],[FECHA /HORA]],TBL_CalcDarwin[],41,0)</f>
        <v>#REF!</v>
      </c>
      <c r="J186" s="50" t="e">
        <f>Table110[[#This Row],[MW Proyectada (Barra A)]]+Table110[[#This Row],[MW Proyectada (Barra B)]]</f>
        <v>#REF!</v>
      </c>
      <c r="L186" s="50" t="e">
        <f t="shared" si="6"/>
        <v>#REF!</v>
      </c>
      <c r="M186" s="50" t="e">
        <f>IF(Table110[[#This Row],[TOTAL MW]]&lt;165,Table110[[#This Row],[MW Proyectada (Barra A)]],Table110[[#This Row],[MW Proyectada (Barra A)]]*165/Table110[[#This Row],[TOTAL MW]])</f>
        <v>#REF!</v>
      </c>
      <c r="N186" s="50" t="e">
        <f>IF(Table110[[#This Row],[TOTAL MW]]&lt;165,Table110[[#This Row],[MW Proyectada (Barra B)]],Table110[[#This Row],[MW Proyectada (Barra B)]]*165/Table110[[#This Row],[TOTAL MW]])</f>
        <v>#REF!</v>
      </c>
      <c r="P186" s="54"/>
      <c r="Q186" s="54"/>
      <c r="R186" s="57"/>
      <c r="S186" s="57"/>
    </row>
    <row r="187" spans="2:19" x14ac:dyDescent="0.35">
      <c r="B187" s="55" t="e">
        <f t="shared" si="7"/>
        <v>#REF!</v>
      </c>
      <c r="C187" s="49" t="e">
        <f t="shared" si="8"/>
        <v>#REF!</v>
      </c>
      <c r="D187" s="56" t="e">
        <f>Table110[[#This Row],[Fecha]]</f>
        <v>#REF!</v>
      </c>
      <c r="E187" s="50" t="e">
        <f>VLOOKUP(Table110[[#This Row],[FECHA /HORA]],TBL_CalcDarwin[],7,0)</f>
        <v>#REF!</v>
      </c>
      <c r="F187" s="50" t="e">
        <f>VLOOKUP(Table110[[#This Row],[FECHA /HORA]],TBL_CalcDarwin[],42,0)</f>
        <v>#REF!</v>
      </c>
      <c r="G187" s="50" t="e">
        <f>VLOOKUP(Table110[[#This Row],[FECHA /HORA]],TBL_CalcDarwin[],43,0)</f>
        <v>#REF!</v>
      </c>
      <c r="H187" s="50" t="e">
        <f>VLOOKUP(Table110[[#This Row],[FECHA /HORA]],TBL_CalcDarwin[],40,0)</f>
        <v>#REF!</v>
      </c>
      <c r="I187" s="50" t="e">
        <f>VLOOKUP(Table110[[#This Row],[FECHA /HORA]],TBL_CalcDarwin[],41,0)</f>
        <v>#REF!</v>
      </c>
      <c r="J187" s="50" t="e">
        <f>Table110[[#This Row],[MW Proyectada (Barra A)]]+Table110[[#This Row],[MW Proyectada (Barra B)]]</f>
        <v>#REF!</v>
      </c>
      <c r="L187" s="50" t="e">
        <f t="shared" si="6"/>
        <v>#REF!</v>
      </c>
      <c r="M187" s="50" t="e">
        <f>IF(Table110[[#This Row],[TOTAL MW]]&lt;165,Table110[[#This Row],[MW Proyectada (Barra A)]],Table110[[#This Row],[MW Proyectada (Barra A)]]*165/Table110[[#This Row],[TOTAL MW]])</f>
        <v>#REF!</v>
      </c>
      <c r="N187" s="50" t="e">
        <f>IF(Table110[[#This Row],[TOTAL MW]]&lt;165,Table110[[#This Row],[MW Proyectada (Barra B)]],Table110[[#This Row],[MW Proyectada (Barra B)]]*165/Table110[[#This Row],[TOTAL MW]])</f>
        <v>#REF!</v>
      </c>
      <c r="P187" s="54"/>
      <c r="Q187" s="54"/>
      <c r="R187" s="57"/>
      <c r="S187" s="57"/>
    </row>
    <row r="188" spans="2:19" x14ac:dyDescent="0.35">
      <c r="B188" s="55" t="e">
        <f t="shared" si="7"/>
        <v>#REF!</v>
      </c>
      <c r="C188" s="49" t="e">
        <f t="shared" si="8"/>
        <v>#REF!</v>
      </c>
      <c r="D188" s="56" t="e">
        <f>Table110[[#This Row],[Fecha]]</f>
        <v>#REF!</v>
      </c>
      <c r="E188" s="50" t="e">
        <f>VLOOKUP(Table110[[#This Row],[FECHA /HORA]],TBL_CalcDarwin[],7,0)</f>
        <v>#REF!</v>
      </c>
      <c r="F188" s="50" t="e">
        <f>VLOOKUP(Table110[[#This Row],[FECHA /HORA]],TBL_CalcDarwin[],42,0)</f>
        <v>#REF!</v>
      </c>
      <c r="G188" s="50" t="e">
        <f>VLOOKUP(Table110[[#This Row],[FECHA /HORA]],TBL_CalcDarwin[],43,0)</f>
        <v>#REF!</v>
      </c>
      <c r="H188" s="50" t="e">
        <f>VLOOKUP(Table110[[#This Row],[FECHA /HORA]],TBL_CalcDarwin[],40,0)</f>
        <v>#REF!</v>
      </c>
      <c r="I188" s="50" t="e">
        <f>VLOOKUP(Table110[[#This Row],[FECHA /HORA]],TBL_CalcDarwin[],41,0)</f>
        <v>#REF!</v>
      </c>
      <c r="J188" s="50" t="e">
        <f>Table110[[#This Row],[MW Proyectada (Barra A)]]+Table110[[#This Row],[MW Proyectada (Barra B)]]</f>
        <v>#REF!</v>
      </c>
      <c r="L188" s="50" t="e">
        <f t="shared" si="6"/>
        <v>#REF!</v>
      </c>
      <c r="M188" s="50" t="e">
        <f>IF(Table110[[#This Row],[TOTAL MW]]&lt;165,Table110[[#This Row],[MW Proyectada (Barra A)]],Table110[[#This Row],[MW Proyectada (Barra A)]]*165/Table110[[#This Row],[TOTAL MW]])</f>
        <v>#REF!</v>
      </c>
      <c r="N188" s="50" t="e">
        <f>IF(Table110[[#This Row],[TOTAL MW]]&lt;165,Table110[[#This Row],[MW Proyectada (Barra B)]],Table110[[#This Row],[MW Proyectada (Barra B)]]*165/Table110[[#This Row],[TOTAL MW]])</f>
        <v>#REF!</v>
      </c>
      <c r="P188" s="54"/>
      <c r="Q188" s="54"/>
      <c r="R188" s="57"/>
      <c r="S188" s="57"/>
    </row>
    <row r="189" spans="2:19" x14ac:dyDescent="0.35">
      <c r="B189" s="55" t="e">
        <f t="shared" si="7"/>
        <v>#REF!</v>
      </c>
      <c r="C189" s="49" t="e">
        <f t="shared" si="8"/>
        <v>#REF!</v>
      </c>
      <c r="D189" s="56" t="e">
        <f>Table110[[#This Row],[Fecha]]</f>
        <v>#REF!</v>
      </c>
      <c r="E189" s="50" t="e">
        <f>VLOOKUP(Table110[[#This Row],[FECHA /HORA]],TBL_CalcDarwin[],7,0)</f>
        <v>#REF!</v>
      </c>
      <c r="F189" s="50" t="e">
        <f>VLOOKUP(Table110[[#This Row],[FECHA /HORA]],TBL_CalcDarwin[],42,0)</f>
        <v>#REF!</v>
      </c>
      <c r="G189" s="50" t="e">
        <f>VLOOKUP(Table110[[#This Row],[FECHA /HORA]],TBL_CalcDarwin[],43,0)</f>
        <v>#REF!</v>
      </c>
      <c r="H189" s="50" t="e">
        <f>VLOOKUP(Table110[[#This Row],[FECHA /HORA]],TBL_CalcDarwin[],40,0)</f>
        <v>#REF!</v>
      </c>
      <c r="I189" s="50" t="e">
        <f>VLOOKUP(Table110[[#This Row],[FECHA /HORA]],TBL_CalcDarwin[],41,0)</f>
        <v>#REF!</v>
      </c>
      <c r="J189" s="50" t="e">
        <f>Table110[[#This Row],[MW Proyectada (Barra A)]]+Table110[[#This Row],[MW Proyectada (Barra B)]]</f>
        <v>#REF!</v>
      </c>
      <c r="L189" s="50" t="e">
        <f t="shared" si="6"/>
        <v>#REF!</v>
      </c>
      <c r="M189" s="50" t="e">
        <f>IF(Table110[[#This Row],[TOTAL MW]]&lt;165,Table110[[#This Row],[MW Proyectada (Barra A)]],Table110[[#This Row],[MW Proyectada (Barra A)]]*165/Table110[[#This Row],[TOTAL MW]])</f>
        <v>#REF!</v>
      </c>
      <c r="N189" s="50" t="e">
        <f>IF(Table110[[#This Row],[TOTAL MW]]&lt;165,Table110[[#This Row],[MW Proyectada (Barra B)]],Table110[[#This Row],[MW Proyectada (Barra B)]]*165/Table110[[#This Row],[TOTAL MW]])</f>
        <v>#REF!</v>
      </c>
      <c r="P189" s="54"/>
      <c r="Q189" s="54"/>
      <c r="R189" s="57"/>
      <c r="S189" s="57"/>
    </row>
    <row r="190" spans="2:19" x14ac:dyDescent="0.35">
      <c r="B190" s="55" t="e">
        <f t="shared" si="7"/>
        <v>#REF!</v>
      </c>
      <c r="C190" s="49" t="e">
        <f t="shared" si="8"/>
        <v>#REF!</v>
      </c>
      <c r="D190" s="56" t="e">
        <f>Table110[[#This Row],[Fecha]]</f>
        <v>#REF!</v>
      </c>
      <c r="E190" s="50" t="e">
        <f>VLOOKUP(Table110[[#This Row],[FECHA /HORA]],TBL_CalcDarwin[],7,0)</f>
        <v>#REF!</v>
      </c>
      <c r="F190" s="50" t="e">
        <f>VLOOKUP(Table110[[#This Row],[FECHA /HORA]],TBL_CalcDarwin[],42,0)</f>
        <v>#REF!</v>
      </c>
      <c r="G190" s="50" t="e">
        <f>VLOOKUP(Table110[[#This Row],[FECHA /HORA]],TBL_CalcDarwin[],43,0)</f>
        <v>#REF!</v>
      </c>
      <c r="H190" s="50" t="e">
        <f>VLOOKUP(Table110[[#This Row],[FECHA /HORA]],TBL_CalcDarwin[],40,0)</f>
        <v>#REF!</v>
      </c>
      <c r="I190" s="50" t="e">
        <f>VLOOKUP(Table110[[#This Row],[FECHA /HORA]],TBL_CalcDarwin[],41,0)</f>
        <v>#REF!</v>
      </c>
      <c r="J190" s="50" t="e">
        <f>Table110[[#This Row],[MW Proyectada (Barra A)]]+Table110[[#This Row],[MW Proyectada (Barra B)]]</f>
        <v>#REF!</v>
      </c>
      <c r="L190" s="50" t="e">
        <f t="shared" si="6"/>
        <v>#REF!</v>
      </c>
      <c r="M190" s="50" t="e">
        <f>IF(Table110[[#This Row],[TOTAL MW]]&lt;165,Table110[[#This Row],[MW Proyectada (Barra A)]],Table110[[#This Row],[MW Proyectada (Barra A)]]*165/Table110[[#This Row],[TOTAL MW]])</f>
        <v>#REF!</v>
      </c>
      <c r="N190" s="50" t="e">
        <f>IF(Table110[[#This Row],[TOTAL MW]]&lt;165,Table110[[#This Row],[MW Proyectada (Barra B)]],Table110[[#This Row],[MW Proyectada (Barra B)]]*165/Table110[[#This Row],[TOTAL MW]])</f>
        <v>#REF!</v>
      </c>
      <c r="P190" s="54"/>
      <c r="Q190" s="54"/>
      <c r="R190" s="57"/>
      <c r="S190" s="57"/>
    </row>
    <row r="191" spans="2:19" x14ac:dyDescent="0.35">
      <c r="B191" s="55" t="e">
        <f t="shared" si="7"/>
        <v>#REF!</v>
      </c>
      <c r="C191" s="49" t="e">
        <f t="shared" si="8"/>
        <v>#REF!</v>
      </c>
      <c r="D191" s="56" t="e">
        <f>Table110[[#This Row],[Fecha]]</f>
        <v>#REF!</v>
      </c>
      <c r="E191" s="50" t="e">
        <f>VLOOKUP(Table110[[#This Row],[FECHA /HORA]],TBL_CalcDarwin[],7,0)</f>
        <v>#REF!</v>
      </c>
      <c r="F191" s="50" t="e">
        <f>VLOOKUP(Table110[[#This Row],[FECHA /HORA]],TBL_CalcDarwin[],42,0)</f>
        <v>#REF!</v>
      </c>
      <c r="G191" s="50" t="e">
        <f>VLOOKUP(Table110[[#This Row],[FECHA /HORA]],TBL_CalcDarwin[],43,0)</f>
        <v>#REF!</v>
      </c>
      <c r="H191" s="50" t="e">
        <f>VLOOKUP(Table110[[#This Row],[FECHA /HORA]],TBL_CalcDarwin[],40,0)</f>
        <v>#REF!</v>
      </c>
      <c r="I191" s="50" t="e">
        <f>VLOOKUP(Table110[[#This Row],[FECHA /HORA]],TBL_CalcDarwin[],41,0)</f>
        <v>#REF!</v>
      </c>
      <c r="J191" s="50" t="e">
        <f>Table110[[#This Row],[MW Proyectada (Barra A)]]+Table110[[#This Row],[MW Proyectada (Barra B)]]</f>
        <v>#REF!</v>
      </c>
      <c r="L191" s="50" t="e">
        <f t="shared" si="6"/>
        <v>#REF!</v>
      </c>
      <c r="M191" s="50" t="e">
        <f>IF(Table110[[#This Row],[TOTAL MW]]&lt;165,Table110[[#This Row],[MW Proyectada (Barra A)]],Table110[[#This Row],[MW Proyectada (Barra A)]]*165/Table110[[#This Row],[TOTAL MW]])</f>
        <v>#REF!</v>
      </c>
      <c r="N191" s="50" t="e">
        <f>IF(Table110[[#This Row],[TOTAL MW]]&lt;165,Table110[[#This Row],[MW Proyectada (Barra B)]],Table110[[#This Row],[MW Proyectada (Barra B)]]*165/Table110[[#This Row],[TOTAL MW]])</f>
        <v>#REF!</v>
      </c>
      <c r="P191" s="54"/>
      <c r="Q191" s="54"/>
      <c r="R191" s="57"/>
      <c r="S191" s="57"/>
    </row>
    <row r="192" spans="2:19" x14ac:dyDescent="0.35">
      <c r="B192" s="55" t="e">
        <f t="shared" si="7"/>
        <v>#REF!</v>
      </c>
      <c r="C192" s="49" t="e">
        <f t="shared" si="8"/>
        <v>#REF!</v>
      </c>
      <c r="D192" s="56" t="e">
        <f>Table110[[#This Row],[Fecha]]</f>
        <v>#REF!</v>
      </c>
      <c r="E192" s="50" t="e">
        <f>VLOOKUP(Table110[[#This Row],[FECHA /HORA]],TBL_CalcDarwin[],7,0)</f>
        <v>#REF!</v>
      </c>
      <c r="F192" s="50" t="e">
        <f>VLOOKUP(Table110[[#This Row],[FECHA /HORA]],TBL_CalcDarwin[],42,0)</f>
        <v>#REF!</v>
      </c>
      <c r="G192" s="50" t="e">
        <f>VLOOKUP(Table110[[#This Row],[FECHA /HORA]],TBL_CalcDarwin[],43,0)</f>
        <v>#REF!</v>
      </c>
      <c r="H192" s="50" t="e">
        <f>VLOOKUP(Table110[[#This Row],[FECHA /HORA]],TBL_CalcDarwin[],40,0)</f>
        <v>#REF!</v>
      </c>
      <c r="I192" s="50" t="e">
        <f>VLOOKUP(Table110[[#This Row],[FECHA /HORA]],TBL_CalcDarwin[],41,0)</f>
        <v>#REF!</v>
      </c>
      <c r="J192" s="50" t="e">
        <f>Table110[[#This Row],[MW Proyectada (Barra A)]]+Table110[[#This Row],[MW Proyectada (Barra B)]]</f>
        <v>#REF!</v>
      </c>
      <c r="L192" s="50" t="e">
        <f t="shared" si="6"/>
        <v>#REF!</v>
      </c>
      <c r="M192" s="50" t="e">
        <f>IF(Table110[[#This Row],[TOTAL MW]]&lt;165,Table110[[#This Row],[MW Proyectada (Barra A)]],Table110[[#This Row],[MW Proyectada (Barra A)]]*165/Table110[[#This Row],[TOTAL MW]])</f>
        <v>#REF!</v>
      </c>
      <c r="N192" s="50" t="e">
        <f>IF(Table110[[#This Row],[TOTAL MW]]&lt;165,Table110[[#This Row],[MW Proyectada (Barra B)]],Table110[[#This Row],[MW Proyectada (Barra B)]]*165/Table110[[#This Row],[TOTAL MW]])</f>
        <v>#REF!</v>
      </c>
      <c r="P192" s="54"/>
      <c r="Q192" s="54"/>
      <c r="R192" s="57"/>
      <c r="S192" s="57"/>
    </row>
    <row r="193" spans="2:19" x14ac:dyDescent="0.35">
      <c r="B193" s="55" t="e">
        <f t="shared" si="7"/>
        <v>#REF!</v>
      </c>
      <c r="C193" s="49" t="e">
        <f t="shared" si="8"/>
        <v>#REF!</v>
      </c>
      <c r="D193" s="56" t="e">
        <f>Table110[[#This Row],[Fecha]]</f>
        <v>#REF!</v>
      </c>
      <c r="E193" s="50" t="e">
        <f>VLOOKUP(Table110[[#This Row],[FECHA /HORA]],TBL_CalcDarwin[],7,0)</f>
        <v>#REF!</v>
      </c>
      <c r="F193" s="50" t="e">
        <f>VLOOKUP(Table110[[#This Row],[FECHA /HORA]],TBL_CalcDarwin[],42,0)</f>
        <v>#REF!</v>
      </c>
      <c r="G193" s="50" t="e">
        <f>VLOOKUP(Table110[[#This Row],[FECHA /HORA]],TBL_CalcDarwin[],43,0)</f>
        <v>#REF!</v>
      </c>
      <c r="H193" s="50" t="e">
        <f>VLOOKUP(Table110[[#This Row],[FECHA /HORA]],TBL_CalcDarwin[],40,0)</f>
        <v>#REF!</v>
      </c>
      <c r="I193" s="50" t="e">
        <f>VLOOKUP(Table110[[#This Row],[FECHA /HORA]],TBL_CalcDarwin[],41,0)</f>
        <v>#REF!</v>
      </c>
      <c r="J193" s="50" t="e">
        <f>Table110[[#This Row],[MW Proyectada (Barra A)]]+Table110[[#This Row],[MW Proyectada (Barra B)]]</f>
        <v>#REF!</v>
      </c>
      <c r="L193" s="50" t="e">
        <f t="shared" si="6"/>
        <v>#REF!</v>
      </c>
      <c r="M193" s="50" t="e">
        <f>IF(Table110[[#This Row],[TOTAL MW]]&lt;165,Table110[[#This Row],[MW Proyectada (Barra A)]],Table110[[#This Row],[MW Proyectada (Barra A)]]*165/Table110[[#This Row],[TOTAL MW]])</f>
        <v>#REF!</v>
      </c>
      <c r="N193" s="50" t="e">
        <f>IF(Table110[[#This Row],[TOTAL MW]]&lt;165,Table110[[#This Row],[MW Proyectada (Barra B)]],Table110[[#This Row],[MW Proyectada (Barra B)]]*165/Table110[[#This Row],[TOTAL MW]])</f>
        <v>#REF!</v>
      </c>
      <c r="P193" s="54"/>
      <c r="Q193" s="54"/>
      <c r="R193" s="57"/>
      <c r="S193" s="57"/>
    </row>
    <row r="194" spans="2:19" x14ac:dyDescent="0.35">
      <c r="B194" s="55" t="e">
        <f t="shared" si="7"/>
        <v>#REF!</v>
      </c>
      <c r="C194" s="49" t="e">
        <f t="shared" si="8"/>
        <v>#REF!</v>
      </c>
      <c r="D194" s="56" t="e">
        <f>Table110[[#This Row],[Fecha]]</f>
        <v>#REF!</v>
      </c>
      <c r="E194" s="50" t="e">
        <f>VLOOKUP(Table110[[#This Row],[FECHA /HORA]],TBL_CalcDarwin[],7,0)</f>
        <v>#REF!</v>
      </c>
      <c r="F194" s="50" t="e">
        <f>VLOOKUP(Table110[[#This Row],[FECHA /HORA]],TBL_CalcDarwin[],42,0)</f>
        <v>#REF!</v>
      </c>
      <c r="G194" s="50" t="e">
        <f>VLOOKUP(Table110[[#This Row],[FECHA /HORA]],TBL_CalcDarwin[],43,0)</f>
        <v>#REF!</v>
      </c>
      <c r="H194" s="50" t="e">
        <f>VLOOKUP(Table110[[#This Row],[FECHA /HORA]],TBL_CalcDarwin[],40,0)</f>
        <v>#REF!</v>
      </c>
      <c r="I194" s="50" t="e">
        <f>VLOOKUP(Table110[[#This Row],[FECHA /HORA]],TBL_CalcDarwin[],41,0)</f>
        <v>#REF!</v>
      </c>
      <c r="J194" s="50" t="e">
        <f>Table110[[#This Row],[MW Proyectada (Barra A)]]+Table110[[#This Row],[MW Proyectada (Barra B)]]</f>
        <v>#REF!</v>
      </c>
      <c r="L194" s="50" t="e">
        <f t="shared" si="6"/>
        <v>#REF!</v>
      </c>
      <c r="M194" s="50" t="e">
        <f>IF(Table110[[#This Row],[TOTAL MW]]&lt;165,Table110[[#This Row],[MW Proyectada (Barra A)]],Table110[[#This Row],[MW Proyectada (Barra A)]]*165/Table110[[#This Row],[TOTAL MW]])</f>
        <v>#REF!</v>
      </c>
      <c r="N194" s="50" t="e">
        <f>IF(Table110[[#This Row],[TOTAL MW]]&lt;165,Table110[[#This Row],[MW Proyectada (Barra B)]],Table110[[#This Row],[MW Proyectada (Barra B)]]*165/Table110[[#This Row],[TOTAL MW]])</f>
        <v>#REF!</v>
      </c>
      <c r="P194" s="54"/>
      <c r="Q194" s="54"/>
      <c r="R194" s="57"/>
      <c r="S194" s="57"/>
    </row>
    <row r="195" spans="2:19" x14ac:dyDescent="0.35">
      <c r="B195" s="55" t="e">
        <f t="shared" si="7"/>
        <v>#REF!</v>
      </c>
      <c r="C195" s="49" t="e">
        <f t="shared" si="8"/>
        <v>#REF!</v>
      </c>
      <c r="D195" s="56" t="e">
        <f>Table110[[#This Row],[Fecha]]</f>
        <v>#REF!</v>
      </c>
      <c r="E195" s="50" t="e">
        <f>VLOOKUP(Table110[[#This Row],[FECHA /HORA]],TBL_CalcDarwin[],7,0)</f>
        <v>#REF!</v>
      </c>
      <c r="F195" s="50" t="e">
        <f>VLOOKUP(Table110[[#This Row],[FECHA /HORA]],TBL_CalcDarwin[],42,0)</f>
        <v>#REF!</v>
      </c>
      <c r="G195" s="50" t="e">
        <f>VLOOKUP(Table110[[#This Row],[FECHA /HORA]],TBL_CalcDarwin[],43,0)</f>
        <v>#REF!</v>
      </c>
      <c r="H195" s="50" t="e">
        <f>VLOOKUP(Table110[[#This Row],[FECHA /HORA]],TBL_CalcDarwin[],40,0)</f>
        <v>#REF!</v>
      </c>
      <c r="I195" s="50" t="e">
        <f>VLOOKUP(Table110[[#This Row],[FECHA /HORA]],TBL_CalcDarwin[],41,0)</f>
        <v>#REF!</v>
      </c>
      <c r="J195" s="50" t="e">
        <f>Table110[[#This Row],[MW Proyectada (Barra A)]]+Table110[[#This Row],[MW Proyectada (Barra B)]]</f>
        <v>#REF!</v>
      </c>
      <c r="L195" s="50" t="e">
        <f t="shared" si="6"/>
        <v>#REF!</v>
      </c>
      <c r="M195" s="50" t="e">
        <f>IF(Table110[[#This Row],[TOTAL MW]]&lt;165,Table110[[#This Row],[MW Proyectada (Barra A)]],Table110[[#This Row],[MW Proyectada (Barra A)]]*165/Table110[[#This Row],[TOTAL MW]])</f>
        <v>#REF!</v>
      </c>
      <c r="N195" s="50" t="e">
        <f>IF(Table110[[#This Row],[TOTAL MW]]&lt;165,Table110[[#This Row],[MW Proyectada (Barra B)]],Table110[[#This Row],[MW Proyectada (Barra B)]]*165/Table110[[#This Row],[TOTAL MW]])</f>
        <v>#REF!</v>
      </c>
      <c r="P195" s="54"/>
      <c r="Q195" s="54"/>
      <c r="R195" s="57"/>
      <c r="S195" s="57"/>
    </row>
    <row r="196" spans="2:19" x14ac:dyDescent="0.35">
      <c r="B196" s="55" t="e">
        <f t="shared" si="7"/>
        <v>#REF!</v>
      </c>
      <c r="C196" s="49" t="e">
        <f t="shared" si="8"/>
        <v>#REF!</v>
      </c>
      <c r="D196" s="56" t="e">
        <f>Table110[[#This Row],[Fecha]]</f>
        <v>#REF!</v>
      </c>
      <c r="E196" s="50" t="e">
        <f>VLOOKUP(Table110[[#This Row],[FECHA /HORA]],TBL_CalcDarwin[],7,0)</f>
        <v>#REF!</v>
      </c>
      <c r="F196" s="50" t="e">
        <f>VLOOKUP(Table110[[#This Row],[FECHA /HORA]],TBL_CalcDarwin[],42,0)</f>
        <v>#REF!</v>
      </c>
      <c r="G196" s="50" t="e">
        <f>VLOOKUP(Table110[[#This Row],[FECHA /HORA]],TBL_CalcDarwin[],43,0)</f>
        <v>#REF!</v>
      </c>
      <c r="H196" s="50" t="e">
        <f>VLOOKUP(Table110[[#This Row],[FECHA /HORA]],TBL_CalcDarwin[],40,0)</f>
        <v>#REF!</v>
      </c>
      <c r="I196" s="50" t="e">
        <f>VLOOKUP(Table110[[#This Row],[FECHA /HORA]],TBL_CalcDarwin[],41,0)</f>
        <v>#REF!</v>
      </c>
      <c r="J196" s="50" t="e">
        <f>Table110[[#This Row],[MW Proyectada (Barra A)]]+Table110[[#This Row],[MW Proyectada (Barra B)]]</f>
        <v>#REF!</v>
      </c>
      <c r="L196" s="50" t="e">
        <f t="shared" ref="L196:L228" si="9">M196+N196</f>
        <v>#REF!</v>
      </c>
      <c r="M196" s="50" t="e">
        <f>IF(Table110[[#This Row],[TOTAL MW]]&lt;165,Table110[[#This Row],[MW Proyectada (Barra A)]],Table110[[#This Row],[MW Proyectada (Barra A)]]*165/Table110[[#This Row],[TOTAL MW]])</f>
        <v>#REF!</v>
      </c>
      <c r="N196" s="50" t="e">
        <f>IF(Table110[[#This Row],[TOTAL MW]]&lt;165,Table110[[#This Row],[MW Proyectada (Barra B)]],Table110[[#This Row],[MW Proyectada (Barra B)]]*165/Table110[[#This Row],[TOTAL MW]])</f>
        <v>#REF!</v>
      </c>
      <c r="P196" s="54"/>
      <c r="Q196" s="54"/>
      <c r="R196" s="57"/>
      <c r="S196" s="57"/>
    </row>
    <row r="197" spans="2:19" x14ac:dyDescent="0.35">
      <c r="B197" s="55" t="e">
        <f t="shared" ref="B197:B228" si="10">B196+TIME(1,0,0)</f>
        <v>#REF!</v>
      </c>
      <c r="C197" s="49" t="e">
        <f t="shared" ref="C197:C228" si="11">C196+TIME(1,0,0)</f>
        <v>#REF!</v>
      </c>
      <c r="D197" s="56" t="e">
        <f>Table110[[#This Row],[Fecha]]</f>
        <v>#REF!</v>
      </c>
      <c r="E197" s="50" t="e">
        <f>VLOOKUP(Table110[[#This Row],[FECHA /HORA]],TBL_CalcDarwin[],7,0)</f>
        <v>#REF!</v>
      </c>
      <c r="F197" s="50" t="e">
        <f>VLOOKUP(Table110[[#This Row],[FECHA /HORA]],TBL_CalcDarwin[],42,0)</f>
        <v>#REF!</v>
      </c>
      <c r="G197" s="50" t="e">
        <f>VLOOKUP(Table110[[#This Row],[FECHA /HORA]],TBL_CalcDarwin[],43,0)</f>
        <v>#REF!</v>
      </c>
      <c r="H197" s="50" t="e">
        <f>VLOOKUP(Table110[[#This Row],[FECHA /HORA]],TBL_CalcDarwin[],40,0)</f>
        <v>#REF!</v>
      </c>
      <c r="I197" s="50" t="e">
        <f>VLOOKUP(Table110[[#This Row],[FECHA /HORA]],TBL_CalcDarwin[],41,0)</f>
        <v>#REF!</v>
      </c>
      <c r="J197" s="50" t="e">
        <f>Table110[[#This Row],[MW Proyectada (Barra A)]]+Table110[[#This Row],[MW Proyectada (Barra B)]]</f>
        <v>#REF!</v>
      </c>
      <c r="L197" s="50" t="e">
        <f t="shared" si="9"/>
        <v>#REF!</v>
      </c>
      <c r="M197" s="50" t="e">
        <f>IF(Table110[[#This Row],[TOTAL MW]]&lt;165,Table110[[#This Row],[MW Proyectada (Barra A)]],Table110[[#This Row],[MW Proyectada (Barra A)]]*165/Table110[[#This Row],[TOTAL MW]])</f>
        <v>#REF!</v>
      </c>
      <c r="N197" s="50" t="e">
        <f>IF(Table110[[#This Row],[TOTAL MW]]&lt;165,Table110[[#This Row],[MW Proyectada (Barra B)]],Table110[[#This Row],[MW Proyectada (Barra B)]]*165/Table110[[#This Row],[TOTAL MW]])</f>
        <v>#REF!</v>
      </c>
      <c r="P197" s="54"/>
      <c r="Q197" s="54"/>
      <c r="R197" s="57"/>
      <c r="S197" s="57"/>
    </row>
    <row r="198" spans="2:19" x14ac:dyDescent="0.35">
      <c r="B198" s="55" t="e">
        <f t="shared" si="10"/>
        <v>#REF!</v>
      </c>
      <c r="C198" s="49" t="e">
        <f t="shared" si="11"/>
        <v>#REF!</v>
      </c>
      <c r="D198" s="56" t="e">
        <f>Table110[[#This Row],[Fecha]]</f>
        <v>#REF!</v>
      </c>
      <c r="E198" s="50" t="e">
        <f>VLOOKUP(Table110[[#This Row],[FECHA /HORA]],TBL_CalcDarwin[],7,0)</f>
        <v>#REF!</v>
      </c>
      <c r="F198" s="50" t="e">
        <f>VLOOKUP(Table110[[#This Row],[FECHA /HORA]],TBL_CalcDarwin[],42,0)</f>
        <v>#REF!</v>
      </c>
      <c r="G198" s="50" t="e">
        <f>VLOOKUP(Table110[[#This Row],[FECHA /HORA]],TBL_CalcDarwin[],43,0)</f>
        <v>#REF!</v>
      </c>
      <c r="H198" s="50" t="e">
        <f>VLOOKUP(Table110[[#This Row],[FECHA /HORA]],TBL_CalcDarwin[],40,0)</f>
        <v>#REF!</v>
      </c>
      <c r="I198" s="50" t="e">
        <f>VLOOKUP(Table110[[#This Row],[FECHA /HORA]],TBL_CalcDarwin[],41,0)</f>
        <v>#REF!</v>
      </c>
      <c r="J198" s="50" t="e">
        <f>Table110[[#This Row],[MW Proyectada (Barra A)]]+Table110[[#This Row],[MW Proyectada (Barra B)]]</f>
        <v>#REF!</v>
      </c>
      <c r="L198" s="50" t="e">
        <f t="shared" si="9"/>
        <v>#REF!</v>
      </c>
      <c r="M198" s="50" t="e">
        <f>IF(Table110[[#This Row],[TOTAL MW]]&lt;165,Table110[[#This Row],[MW Proyectada (Barra A)]],Table110[[#This Row],[MW Proyectada (Barra A)]]*165/Table110[[#This Row],[TOTAL MW]])</f>
        <v>#REF!</v>
      </c>
      <c r="N198" s="50" t="e">
        <f>IF(Table110[[#This Row],[TOTAL MW]]&lt;165,Table110[[#This Row],[MW Proyectada (Barra B)]],Table110[[#This Row],[MW Proyectada (Barra B)]]*165/Table110[[#This Row],[TOTAL MW]])</f>
        <v>#REF!</v>
      </c>
      <c r="P198" s="54"/>
      <c r="Q198" s="54"/>
      <c r="R198" s="57"/>
      <c r="S198" s="57"/>
    </row>
    <row r="199" spans="2:19" x14ac:dyDescent="0.35">
      <c r="B199" s="55" t="e">
        <f t="shared" si="10"/>
        <v>#REF!</v>
      </c>
      <c r="C199" s="49" t="e">
        <f t="shared" si="11"/>
        <v>#REF!</v>
      </c>
      <c r="D199" s="56" t="e">
        <f>Table110[[#This Row],[Fecha]]</f>
        <v>#REF!</v>
      </c>
      <c r="E199" s="50" t="e">
        <f>VLOOKUP(Table110[[#This Row],[FECHA /HORA]],TBL_CalcDarwin[],7,0)</f>
        <v>#REF!</v>
      </c>
      <c r="F199" s="50" t="e">
        <f>VLOOKUP(Table110[[#This Row],[FECHA /HORA]],TBL_CalcDarwin[],42,0)</f>
        <v>#REF!</v>
      </c>
      <c r="G199" s="50" t="e">
        <f>VLOOKUP(Table110[[#This Row],[FECHA /HORA]],TBL_CalcDarwin[],43,0)</f>
        <v>#REF!</v>
      </c>
      <c r="H199" s="50" t="e">
        <f>VLOOKUP(Table110[[#This Row],[FECHA /HORA]],TBL_CalcDarwin[],40,0)</f>
        <v>#REF!</v>
      </c>
      <c r="I199" s="50" t="e">
        <f>VLOOKUP(Table110[[#This Row],[FECHA /HORA]],TBL_CalcDarwin[],41,0)</f>
        <v>#REF!</v>
      </c>
      <c r="J199" s="50" t="e">
        <f>Table110[[#This Row],[MW Proyectada (Barra A)]]+Table110[[#This Row],[MW Proyectada (Barra B)]]</f>
        <v>#REF!</v>
      </c>
      <c r="L199" s="50" t="e">
        <f t="shared" si="9"/>
        <v>#REF!</v>
      </c>
      <c r="M199" s="50" t="e">
        <f>IF(Table110[[#This Row],[TOTAL MW]]&lt;165,Table110[[#This Row],[MW Proyectada (Barra A)]],Table110[[#This Row],[MW Proyectada (Barra A)]]*165/Table110[[#This Row],[TOTAL MW]])</f>
        <v>#REF!</v>
      </c>
      <c r="N199" s="50" t="e">
        <f>IF(Table110[[#This Row],[TOTAL MW]]&lt;165,Table110[[#This Row],[MW Proyectada (Barra B)]],Table110[[#This Row],[MW Proyectada (Barra B)]]*165/Table110[[#This Row],[TOTAL MW]])</f>
        <v>#REF!</v>
      </c>
      <c r="P199" s="54"/>
      <c r="Q199" s="54"/>
      <c r="R199" s="57"/>
      <c r="S199" s="57"/>
    </row>
    <row r="200" spans="2:19" x14ac:dyDescent="0.35">
      <c r="B200" s="55" t="e">
        <f t="shared" si="10"/>
        <v>#REF!</v>
      </c>
      <c r="C200" s="49" t="e">
        <f t="shared" si="11"/>
        <v>#REF!</v>
      </c>
      <c r="D200" s="56" t="e">
        <f>Table110[[#This Row],[Fecha]]</f>
        <v>#REF!</v>
      </c>
      <c r="E200" s="50" t="e">
        <f>VLOOKUP(Table110[[#This Row],[FECHA /HORA]],TBL_CalcDarwin[],7,0)</f>
        <v>#REF!</v>
      </c>
      <c r="F200" s="50" t="e">
        <f>VLOOKUP(Table110[[#This Row],[FECHA /HORA]],TBL_CalcDarwin[],42,0)</f>
        <v>#REF!</v>
      </c>
      <c r="G200" s="50" t="e">
        <f>VLOOKUP(Table110[[#This Row],[FECHA /HORA]],TBL_CalcDarwin[],43,0)</f>
        <v>#REF!</v>
      </c>
      <c r="H200" s="50" t="e">
        <f>VLOOKUP(Table110[[#This Row],[FECHA /HORA]],TBL_CalcDarwin[],40,0)</f>
        <v>#REF!</v>
      </c>
      <c r="I200" s="50" t="e">
        <f>VLOOKUP(Table110[[#This Row],[FECHA /HORA]],TBL_CalcDarwin[],41,0)</f>
        <v>#REF!</v>
      </c>
      <c r="J200" s="50" t="e">
        <f>Table110[[#This Row],[MW Proyectada (Barra A)]]+Table110[[#This Row],[MW Proyectada (Barra B)]]</f>
        <v>#REF!</v>
      </c>
      <c r="L200" s="50" t="e">
        <f t="shared" si="9"/>
        <v>#REF!</v>
      </c>
      <c r="M200" s="50" t="e">
        <f>IF(Table110[[#This Row],[TOTAL MW]]&lt;165,Table110[[#This Row],[MW Proyectada (Barra A)]],Table110[[#This Row],[MW Proyectada (Barra A)]]*165/Table110[[#This Row],[TOTAL MW]])</f>
        <v>#REF!</v>
      </c>
      <c r="N200" s="50" t="e">
        <f>IF(Table110[[#This Row],[TOTAL MW]]&lt;165,Table110[[#This Row],[MW Proyectada (Barra B)]],Table110[[#This Row],[MW Proyectada (Barra B)]]*165/Table110[[#This Row],[TOTAL MW]])</f>
        <v>#REF!</v>
      </c>
      <c r="P200" s="54"/>
      <c r="Q200" s="54"/>
      <c r="R200" s="57"/>
      <c r="S200" s="57"/>
    </row>
    <row r="201" spans="2:19" x14ac:dyDescent="0.35">
      <c r="B201" s="55" t="e">
        <f t="shared" si="10"/>
        <v>#REF!</v>
      </c>
      <c r="C201" s="49" t="e">
        <f t="shared" si="11"/>
        <v>#REF!</v>
      </c>
      <c r="D201" s="56" t="e">
        <f>Table110[[#This Row],[Fecha]]</f>
        <v>#REF!</v>
      </c>
      <c r="E201" s="50" t="e">
        <f>VLOOKUP(Table110[[#This Row],[FECHA /HORA]],TBL_CalcDarwin[],7,0)</f>
        <v>#REF!</v>
      </c>
      <c r="F201" s="50" t="e">
        <f>VLOOKUP(Table110[[#This Row],[FECHA /HORA]],TBL_CalcDarwin[],42,0)</f>
        <v>#REF!</v>
      </c>
      <c r="G201" s="50" t="e">
        <f>VLOOKUP(Table110[[#This Row],[FECHA /HORA]],TBL_CalcDarwin[],43,0)</f>
        <v>#REF!</v>
      </c>
      <c r="H201" s="50" t="e">
        <f>VLOOKUP(Table110[[#This Row],[FECHA /HORA]],TBL_CalcDarwin[],40,0)</f>
        <v>#REF!</v>
      </c>
      <c r="I201" s="50" t="e">
        <f>VLOOKUP(Table110[[#This Row],[FECHA /HORA]],TBL_CalcDarwin[],41,0)</f>
        <v>#REF!</v>
      </c>
      <c r="J201" s="50" t="e">
        <f>Table110[[#This Row],[MW Proyectada (Barra A)]]+Table110[[#This Row],[MW Proyectada (Barra B)]]</f>
        <v>#REF!</v>
      </c>
      <c r="L201" s="50" t="e">
        <f t="shared" si="9"/>
        <v>#REF!</v>
      </c>
      <c r="M201" s="50" t="e">
        <f>IF(Table110[[#This Row],[TOTAL MW]]&lt;165,Table110[[#This Row],[MW Proyectada (Barra A)]],Table110[[#This Row],[MW Proyectada (Barra A)]]*165/Table110[[#This Row],[TOTAL MW]])</f>
        <v>#REF!</v>
      </c>
      <c r="N201" s="50" t="e">
        <f>IF(Table110[[#This Row],[TOTAL MW]]&lt;165,Table110[[#This Row],[MW Proyectada (Barra B)]],Table110[[#This Row],[MW Proyectada (Barra B)]]*165/Table110[[#This Row],[TOTAL MW]])</f>
        <v>#REF!</v>
      </c>
      <c r="P201" s="54"/>
      <c r="Q201" s="54"/>
      <c r="R201" s="57"/>
      <c r="S201" s="57"/>
    </row>
    <row r="202" spans="2:19" x14ac:dyDescent="0.35">
      <c r="B202" s="55" t="e">
        <f t="shared" si="10"/>
        <v>#REF!</v>
      </c>
      <c r="C202" s="49" t="e">
        <f t="shared" si="11"/>
        <v>#REF!</v>
      </c>
      <c r="D202" s="56" t="e">
        <f>Table110[[#This Row],[Fecha]]</f>
        <v>#REF!</v>
      </c>
      <c r="E202" s="50" t="e">
        <f>VLOOKUP(Table110[[#This Row],[FECHA /HORA]],TBL_CalcDarwin[],7,0)</f>
        <v>#REF!</v>
      </c>
      <c r="F202" s="50" t="e">
        <f>VLOOKUP(Table110[[#This Row],[FECHA /HORA]],TBL_CalcDarwin[],42,0)</f>
        <v>#REF!</v>
      </c>
      <c r="G202" s="50" t="e">
        <f>VLOOKUP(Table110[[#This Row],[FECHA /HORA]],TBL_CalcDarwin[],43,0)</f>
        <v>#REF!</v>
      </c>
      <c r="H202" s="50" t="e">
        <f>VLOOKUP(Table110[[#This Row],[FECHA /HORA]],TBL_CalcDarwin[],40,0)</f>
        <v>#REF!</v>
      </c>
      <c r="I202" s="50" t="e">
        <f>VLOOKUP(Table110[[#This Row],[FECHA /HORA]],TBL_CalcDarwin[],41,0)</f>
        <v>#REF!</v>
      </c>
      <c r="J202" s="50" t="e">
        <f>Table110[[#This Row],[MW Proyectada (Barra A)]]+Table110[[#This Row],[MW Proyectada (Barra B)]]</f>
        <v>#REF!</v>
      </c>
      <c r="L202" s="50" t="e">
        <f t="shared" si="9"/>
        <v>#REF!</v>
      </c>
      <c r="M202" s="50" t="e">
        <f>IF(Table110[[#This Row],[TOTAL MW]]&lt;165,Table110[[#This Row],[MW Proyectada (Barra A)]],Table110[[#This Row],[MW Proyectada (Barra A)]]*165/Table110[[#This Row],[TOTAL MW]])</f>
        <v>#REF!</v>
      </c>
      <c r="N202" s="50" t="e">
        <f>IF(Table110[[#This Row],[TOTAL MW]]&lt;165,Table110[[#This Row],[MW Proyectada (Barra B)]],Table110[[#This Row],[MW Proyectada (Barra B)]]*165/Table110[[#This Row],[TOTAL MW]])</f>
        <v>#REF!</v>
      </c>
      <c r="P202" s="54"/>
      <c r="Q202" s="54"/>
      <c r="R202" s="57"/>
      <c r="S202" s="57"/>
    </row>
    <row r="203" spans="2:19" x14ac:dyDescent="0.35">
      <c r="B203" s="55" t="e">
        <f t="shared" si="10"/>
        <v>#REF!</v>
      </c>
      <c r="C203" s="49" t="e">
        <f t="shared" si="11"/>
        <v>#REF!</v>
      </c>
      <c r="D203" s="56" t="e">
        <f>Table110[[#This Row],[Fecha]]</f>
        <v>#REF!</v>
      </c>
      <c r="E203" s="50" t="e">
        <f>VLOOKUP(Table110[[#This Row],[FECHA /HORA]],TBL_CalcDarwin[],7,0)</f>
        <v>#REF!</v>
      </c>
      <c r="F203" s="50" t="e">
        <f>VLOOKUP(Table110[[#This Row],[FECHA /HORA]],TBL_CalcDarwin[],42,0)</f>
        <v>#REF!</v>
      </c>
      <c r="G203" s="50" t="e">
        <f>VLOOKUP(Table110[[#This Row],[FECHA /HORA]],TBL_CalcDarwin[],43,0)</f>
        <v>#REF!</v>
      </c>
      <c r="H203" s="50" t="e">
        <f>VLOOKUP(Table110[[#This Row],[FECHA /HORA]],TBL_CalcDarwin[],40,0)</f>
        <v>#REF!</v>
      </c>
      <c r="I203" s="50" t="e">
        <f>VLOOKUP(Table110[[#This Row],[FECHA /HORA]],TBL_CalcDarwin[],41,0)</f>
        <v>#REF!</v>
      </c>
      <c r="J203" s="50" t="e">
        <f>Table110[[#This Row],[MW Proyectada (Barra A)]]+Table110[[#This Row],[MW Proyectada (Barra B)]]</f>
        <v>#REF!</v>
      </c>
      <c r="L203" s="50" t="e">
        <f t="shared" si="9"/>
        <v>#REF!</v>
      </c>
      <c r="M203" s="50" t="e">
        <f>IF(Table110[[#This Row],[TOTAL MW]]&lt;165,Table110[[#This Row],[MW Proyectada (Barra A)]],Table110[[#This Row],[MW Proyectada (Barra A)]]*165/Table110[[#This Row],[TOTAL MW]])</f>
        <v>#REF!</v>
      </c>
      <c r="N203" s="50" t="e">
        <f>IF(Table110[[#This Row],[TOTAL MW]]&lt;165,Table110[[#This Row],[MW Proyectada (Barra B)]],Table110[[#This Row],[MW Proyectada (Barra B)]]*165/Table110[[#This Row],[TOTAL MW]])</f>
        <v>#REF!</v>
      </c>
      <c r="P203" s="54"/>
      <c r="Q203" s="54"/>
      <c r="R203" s="57"/>
      <c r="S203" s="57"/>
    </row>
    <row r="204" spans="2:19" x14ac:dyDescent="0.35">
      <c r="B204" s="55" t="e">
        <f t="shared" si="10"/>
        <v>#REF!</v>
      </c>
      <c r="C204" s="49" t="e">
        <f t="shared" si="11"/>
        <v>#REF!</v>
      </c>
      <c r="D204" s="56" t="e">
        <f>Table110[[#This Row],[Fecha]]</f>
        <v>#REF!</v>
      </c>
      <c r="E204" s="50" t="e">
        <f>VLOOKUP(Table110[[#This Row],[FECHA /HORA]],TBL_CalcDarwin[],7,0)</f>
        <v>#REF!</v>
      </c>
      <c r="F204" s="50" t="e">
        <f>VLOOKUP(Table110[[#This Row],[FECHA /HORA]],TBL_CalcDarwin[],42,0)</f>
        <v>#REF!</v>
      </c>
      <c r="G204" s="50" t="e">
        <f>VLOOKUP(Table110[[#This Row],[FECHA /HORA]],TBL_CalcDarwin[],43,0)</f>
        <v>#REF!</v>
      </c>
      <c r="H204" s="50" t="e">
        <f>VLOOKUP(Table110[[#This Row],[FECHA /HORA]],TBL_CalcDarwin[],40,0)</f>
        <v>#REF!</v>
      </c>
      <c r="I204" s="50" t="e">
        <f>VLOOKUP(Table110[[#This Row],[FECHA /HORA]],TBL_CalcDarwin[],41,0)</f>
        <v>#REF!</v>
      </c>
      <c r="J204" s="50" t="e">
        <f>Table110[[#This Row],[MW Proyectada (Barra A)]]+Table110[[#This Row],[MW Proyectada (Barra B)]]</f>
        <v>#REF!</v>
      </c>
      <c r="L204" s="50" t="e">
        <f t="shared" si="9"/>
        <v>#REF!</v>
      </c>
      <c r="M204" s="50" t="e">
        <f>IF(Table110[[#This Row],[TOTAL MW]]&lt;165,Table110[[#This Row],[MW Proyectada (Barra A)]],Table110[[#This Row],[MW Proyectada (Barra A)]]*165/Table110[[#This Row],[TOTAL MW]])</f>
        <v>#REF!</v>
      </c>
      <c r="N204" s="50" t="e">
        <f>IF(Table110[[#This Row],[TOTAL MW]]&lt;165,Table110[[#This Row],[MW Proyectada (Barra B)]],Table110[[#This Row],[MW Proyectada (Barra B)]]*165/Table110[[#This Row],[TOTAL MW]])</f>
        <v>#REF!</v>
      </c>
      <c r="P204" s="54"/>
      <c r="Q204" s="54"/>
      <c r="R204" s="57"/>
      <c r="S204" s="57"/>
    </row>
    <row r="205" spans="2:19" x14ac:dyDescent="0.35">
      <c r="B205" s="55" t="e">
        <f t="shared" si="10"/>
        <v>#REF!</v>
      </c>
      <c r="C205" s="49" t="e">
        <f t="shared" si="11"/>
        <v>#REF!</v>
      </c>
      <c r="D205" s="56" t="e">
        <f>Table110[[#This Row],[Fecha]]</f>
        <v>#REF!</v>
      </c>
      <c r="E205" s="50" t="e">
        <f>VLOOKUP(Table110[[#This Row],[FECHA /HORA]],TBL_CalcDarwin[],7,0)</f>
        <v>#REF!</v>
      </c>
      <c r="F205" s="50" t="e">
        <f>VLOOKUP(Table110[[#This Row],[FECHA /HORA]],TBL_CalcDarwin[],42,0)</f>
        <v>#REF!</v>
      </c>
      <c r="G205" s="50" t="e">
        <f>VLOOKUP(Table110[[#This Row],[FECHA /HORA]],TBL_CalcDarwin[],43,0)</f>
        <v>#REF!</v>
      </c>
      <c r="H205" s="50" t="e">
        <f>VLOOKUP(Table110[[#This Row],[FECHA /HORA]],TBL_CalcDarwin[],40,0)</f>
        <v>#REF!</v>
      </c>
      <c r="I205" s="50" t="e">
        <f>VLOOKUP(Table110[[#This Row],[FECHA /HORA]],TBL_CalcDarwin[],41,0)</f>
        <v>#REF!</v>
      </c>
      <c r="J205" s="50" t="e">
        <f>Table110[[#This Row],[MW Proyectada (Barra A)]]+Table110[[#This Row],[MW Proyectada (Barra B)]]</f>
        <v>#REF!</v>
      </c>
      <c r="L205" s="50" t="e">
        <f t="shared" si="9"/>
        <v>#REF!</v>
      </c>
      <c r="M205" s="50" t="e">
        <f>IF(Table110[[#This Row],[TOTAL MW]]&lt;165,Table110[[#This Row],[MW Proyectada (Barra A)]],Table110[[#This Row],[MW Proyectada (Barra A)]]*165/Table110[[#This Row],[TOTAL MW]])</f>
        <v>#REF!</v>
      </c>
      <c r="N205" s="50" t="e">
        <f>IF(Table110[[#This Row],[TOTAL MW]]&lt;165,Table110[[#This Row],[MW Proyectada (Barra B)]],Table110[[#This Row],[MW Proyectada (Barra B)]]*165/Table110[[#This Row],[TOTAL MW]])</f>
        <v>#REF!</v>
      </c>
      <c r="P205" s="54"/>
      <c r="Q205" s="54"/>
      <c r="R205" s="57"/>
      <c r="S205" s="57"/>
    </row>
    <row r="206" spans="2:19" x14ac:dyDescent="0.35">
      <c r="B206" s="55" t="e">
        <f t="shared" si="10"/>
        <v>#REF!</v>
      </c>
      <c r="C206" s="49" t="e">
        <f t="shared" si="11"/>
        <v>#REF!</v>
      </c>
      <c r="D206" s="56" t="e">
        <f>Table110[[#This Row],[Fecha]]</f>
        <v>#REF!</v>
      </c>
      <c r="E206" s="50" t="e">
        <f>VLOOKUP(Table110[[#This Row],[FECHA /HORA]],TBL_CalcDarwin[],7,0)</f>
        <v>#REF!</v>
      </c>
      <c r="F206" s="50" t="e">
        <f>VLOOKUP(Table110[[#This Row],[FECHA /HORA]],TBL_CalcDarwin[],42,0)</f>
        <v>#REF!</v>
      </c>
      <c r="G206" s="50" t="e">
        <f>VLOOKUP(Table110[[#This Row],[FECHA /HORA]],TBL_CalcDarwin[],43,0)</f>
        <v>#REF!</v>
      </c>
      <c r="H206" s="50" t="e">
        <f>VLOOKUP(Table110[[#This Row],[FECHA /HORA]],TBL_CalcDarwin[],40,0)</f>
        <v>#REF!</v>
      </c>
      <c r="I206" s="50" t="e">
        <f>VLOOKUP(Table110[[#This Row],[FECHA /HORA]],TBL_CalcDarwin[],41,0)</f>
        <v>#REF!</v>
      </c>
      <c r="J206" s="50" t="e">
        <f>Table110[[#This Row],[MW Proyectada (Barra A)]]+Table110[[#This Row],[MW Proyectada (Barra B)]]</f>
        <v>#REF!</v>
      </c>
      <c r="L206" s="50" t="e">
        <f t="shared" si="9"/>
        <v>#REF!</v>
      </c>
      <c r="M206" s="50" t="e">
        <f>IF(Table110[[#This Row],[TOTAL MW]]&lt;165,Table110[[#This Row],[MW Proyectada (Barra A)]],Table110[[#This Row],[MW Proyectada (Barra A)]]*165/Table110[[#This Row],[TOTAL MW]])</f>
        <v>#REF!</v>
      </c>
      <c r="N206" s="50" t="e">
        <f>IF(Table110[[#This Row],[TOTAL MW]]&lt;165,Table110[[#This Row],[MW Proyectada (Barra B)]],Table110[[#This Row],[MW Proyectada (Barra B)]]*165/Table110[[#This Row],[TOTAL MW]])</f>
        <v>#REF!</v>
      </c>
      <c r="P206" s="54"/>
      <c r="Q206" s="54"/>
      <c r="R206" s="57"/>
      <c r="S206" s="57"/>
    </row>
    <row r="207" spans="2:19" x14ac:dyDescent="0.35">
      <c r="B207" s="55" t="e">
        <f t="shared" si="10"/>
        <v>#REF!</v>
      </c>
      <c r="C207" s="49" t="e">
        <f t="shared" si="11"/>
        <v>#REF!</v>
      </c>
      <c r="D207" s="56" t="e">
        <f>Table110[[#This Row],[Fecha]]</f>
        <v>#REF!</v>
      </c>
      <c r="E207" s="50" t="e">
        <f>VLOOKUP(Table110[[#This Row],[FECHA /HORA]],TBL_CalcDarwin[],7,0)</f>
        <v>#REF!</v>
      </c>
      <c r="F207" s="50" t="e">
        <f>VLOOKUP(Table110[[#This Row],[FECHA /HORA]],TBL_CalcDarwin[],42,0)</f>
        <v>#REF!</v>
      </c>
      <c r="G207" s="50" t="e">
        <f>VLOOKUP(Table110[[#This Row],[FECHA /HORA]],TBL_CalcDarwin[],43,0)</f>
        <v>#REF!</v>
      </c>
      <c r="H207" s="50" t="e">
        <f>VLOOKUP(Table110[[#This Row],[FECHA /HORA]],TBL_CalcDarwin[],40,0)</f>
        <v>#REF!</v>
      </c>
      <c r="I207" s="50" t="e">
        <f>VLOOKUP(Table110[[#This Row],[FECHA /HORA]],TBL_CalcDarwin[],41,0)</f>
        <v>#REF!</v>
      </c>
      <c r="J207" s="50" t="e">
        <f>Table110[[#This Row],[MW Proyectada (Barra A)]]+Table110[[#This Row],[MW Proyectada (Barra B)]]</f>
        <v>#REF!</v>
      </c>
      <c r="L207" s="50" t="e">
        <f t="shared" si="9"/>
        <v>#REF!</v>
      </c>
      <c r="M207" s="50" t="e">
        <f>IF(Table110[[#This Row],[TOTAL MW]]&lt;165,Table110[[#This Row],[MW Proyectada (Barra A)]],Table110[[#This Row],[MW Proyectada (Barra A)]]*165/Table110[[#This Row],[TOTAL MW]])</f>
        <v>#REF!</v>
      </c>
      <c r="N207" s="50" t="e">
        <f>IF(Table110[[#This Row],[TOTAL MW]]&lt;165,Table110[[#This Row],[MW Proyectada (Barra B)]],Table110[[#This Row],[MW Proyectada (Barra B)]]*165/Table110[[#This Row],[TOTAL MW]])</f>
        <v>#REF!</v>
      </c>
      <c r="P207" s="54"/>
      <c r="Q207" s="54"/>
      <c r="R207" s="57"/>
      <c r="S207" s="57"/>
    </row>
    <row r="208" spans="2:19" x14ac:dyDescent="0.35">
      <c r="B208" s="55" t="e">
        <f t="shared" si="10"/>
        <v>#REF!</v>
      </c>
      <c r="C208" s="49" t="e">
        <f t="shared" si="11"/>
        <v>#REF!</v>
      </c>
      <c r="D208" s="56" t="e">
        <f>Table110[[#This Row],[Fecha]]</f>
        <v>#REF!</v>
      </c>
      <c r="E208" s="50" t="e">
        <f>VLOOKUP(Table110[[#This Row],[FECHA /HORA]],TBL_CalcDarwin[],7,0)</f>
        <v>#REF!</v>
      </c>
      <c r="F208" s="50" t="e">
        <f>VLOOKUP(Table110[[#This Row],[FECHA /HORA]],TBL_CalcDarwin[],42,0)</f>
        <v>#REF!</v>
      </c>
      <c r="G208" s="50" t="e">
        <f>VLOOKUP(Table110[[#This Row],[FECHA /HORA]],TBL_CalcDarwin[],43,0)</f>
        <v>#REF!</v>
      </c>
      <c r="H208" s="50" t="e">
        <f>VLOOKUP(Table110[[#This Row],[FECHA /HORA]],TBL_CalcDarwin[],40,0)</f>
        <v>#REF!</v>
      </c>
      <c r="I208" s="50" t="e">
        <f>VLOOKUP(Table110[[#This Row],[FECHA /HORA]],TBL_CalcDarwin[],41,0)</f>
        <v>#REF!</v>
      </c>
      <c r="J208" s="50" t="e">
        <f>Table110[[#This Row],[MW Proyectada (Barra A)]]+Table110[[#This Row],[MW Proyectada (Barra B)]]</f>
        <v>#REF!</v>
      </c>
      <c r="L208" s="50" t="e">
        <f t="shared" si="9"/>
        <v>#REF!</v>
      </c>
      <c r="M208" s="50" t="e">
        <f>IF(Table110[[#This Row],[TOTAL MW]]&lt;165,Table110[[#This Row],[MW Proyectada (Barra A)]],Table110[[#This Row],[MW Proyectada (Barra A)]]*165/Table110[[#This Row],[TOTAL MW]])</f>
        <v>#REF!</v>
      </c>
      <c r="N208" s="50" t="e">
        <f>IF(Table110[[#This Row],[TOTAL MW]]&lt;165,Table110[[#This Row],[MW Proyectada (Barra B)]],Table110[[#This Row],[MW Proyectada (Barra B)]]*165/Table110[[#This Row],[TOTAL MW]])</f>
        <v>#REF!</v>
      </c>
      <c r="P208" s="54"/>
      <c r="Q208" s="54"/>
      <c r="R208" s="57"/>
      <c r="S208" s="57"/>
    </row>
    <row r="209" spans="2:19" x14ac:dyDescent="0.35">
      <c r="B209" s="55" t="e">
        <f t="shared" si="10"/>
        <v>#REF!</v>
      </c>
      <c r="C209" s="49" t="e">
        <f t="shared" si="11"/>
        <v>#REF!</v>
      </c>
      <c r="D209" s="56" t="e">
        <f>Table110[[#This Row],[Fecha]]</f>
        <v>#REF!</v>
      </c>
      <c r="E209" s="50" t="e">
        <f>VLOOKUP(Table110[[#This Row],[FECHA /HORA]],TBL_CalcDarwin[],7,0)</f>
        <v>#REF!</v>
      </c>
      <c r="F209" s="50" t="e">
        <f>VLOOKUP(Table110[[#This Row],[FECHA /HORA]],TBL_CalcDarwin[],42,0)</f>
        <v>#REF!</v>
      </c>
      <c r="G209" s="50" t="e">
        <f>VLOOKUP(Table110[[#This Row],[FECHA /HORA]],TBL_CalcDarwin[],43,0)</f>
        <v>#REF!</v>
      </c>
      <c r="H209" s="50" t="e">
        <f>VLOOKUP(Table110[[#This Row],[FECHA /HORA]],TBL_CalcDarwin[],40,0)</f>
        <v>#REF!</v>
      </c>
      <c r="I209" s="50" t="e">
        <f>VLOOKUP(Table110[[#This Row],[FECHA /HORA]],TBL_CalcDarwin[],41,0)</f>
        <v>#REF!</v>
      </c>
      <c r="J209" s="50" t="e">
        <f>Table110[[#This Row],[MW Proyectada (Barra A)]]+Table110[[#This Row],[MW Proyectada (Barra B)]]</f>
        <v>#REF!</v>
      </c>
      <c r="L209" s="50" t="e">
        <f t="shared" si="9"/>
        <v>#REF!</v>
      </c>
      <c r="M209" s="50" t="e">
        <f>IF(Table110[[#This Row],[TOTAL MW]]&lt;165,Table110[[#This Row],[MW Proyectada (Barra A)]],Table110[[#This Row],[MW Proyectada (Barra A)]]*165/Table110[[#This Row],[TOTAL MW]])</f>
        <v>#REF!</v>
      </c>
      <c r="N209" s="50" t="e">
        <f>IF(Table110[[#This Row],[TOTAL MW]]&lt;165,Table110[[#This Row],[MW Proyectada (Barra B)]],Table110[[#This Row],[MW Proyectada (Barra B)]]*165/Table110[[#This Row],[TOTAL MW]])</f>
        <v>#REF!</v>
      </c>
      <c r="P209" s="54"/>
      <c r="Q209" s="54"/>
      <c r="R209" s="57"/>
      <c r="S209" s="57"/>
    </row>
    <row r="210" spans="2:19" x14ac:dyDescent="0.35">
      <c r="B210" s="55" t="e">
        <f t="shared" si="10"/>
        <v>#REF!</v>
      </c>
      <c r="C210" s="49" t="e">
        <f t="shared" si="11"/>
        <v>#REF!</v>
      </c>
      <c r="D210" s="56" t="e">
        <f>Table110[[#This Row],[Fecha]]</f>
        <v>#REF!</v>
      </c>
      <c r="E210" s="50" t="e">
        <f>VLOOKUP(Table110[[#This Row],[FECHA /HORA]],TBL_CalcDarwin[],7,0)</f>
        <v>#REF!</v>
      </c>
      <c r="F210" s="50" t="e">
        <f>VLOOKUP(Table110[[#This Row],[FECHA /HORA]],TBL_CalcDarwin[],42,0)</f>
        <v>#REF!</v>
      </c>
      <c r="G210" s="50" t="e">
        <f>VLOOKUP(Table110[[#This Row],[FECHA /HORA]],TBL_CalcDarwin[],43,0)</f>
        <v>#REF!</v>
      </c>
      <c r="H210" s="50" t="e">
        <f>VLOOKUP(Table110[[#This Row],[FECHA /HORA]],TBL_CalcDarwin[],40,0)</f>
        <v>#REF!</v>
      </c>
      <c r="I210" s="50" t="e">
        <f>VLOOKUP(Table110[[#This Row],[FECHA /HORA]],TBL_CalcDarwin[],41,0)</f>
        <v>#REF!</v>
      </c>
      <c r="J210" s="50" t="e">
        <f>Table110[[#This Row],[MW Proyectada (Barra A)]]+Table110[[#This Row],[MW Proyectada (Barra B)]]</f>
        <v>#REF!</v>
      </c>
      <c r="L210" s="50" t="e">
        <f t="shared" si="9"/>
        <v>#REF!</v>
      </c>
      <c r="M210" s="50" t="e">
        <f>IF(Table110[[#This Row],[TOTAL MW]]&lt;165,Table110[[#This Row],[MW Proyectada (Barra A)]],Table110[[#This Row],[MW Proyectada (Barra A)]]*165/Table110[[#This Row],[TOTAL MW]])</f>
        <v>#REF!</v>
      </c>
      <c r="N210" s="50" t="e">
        <f>IF(Table110[[#This Row],[TOTAL MW]]&lt;165,Table110[[#This Row],[MW Proyectada (Barra B)]],Table110[[#This Row],[MW Proyectada (Barra B)]]*165/Table110[[#This Row],[TOTAL MW]])</f>
        <v>#REF!</v>
      </c>
      <c r="P210" s="54"/>
      <c r="Q210" s="54"/>
      <c r="R210" s="57"/>
      <c r="S210" s="57"/>
    </row>
    <row r="211" spans="2:19" x14ac:dyDescent="0.35">
      <c r="B211" s="55" t="e">
        <f t="shared" si="10"/>
        <v>#REF!</v>
      </c>
      <c r="C211" s="49" t="e">
        <f t="shared" si="11"/>
        <v>#REF!</v>
      </c>
      <c r="D211" s="56" t="e">
        <f>Table110[[#This Row],[Fecha]]</f>
        <v>#REF!</v>
      </c>
      <c r="E211" s="50" t="e">
        <f>VLOOKUP(Table110[[#This Row],[FECHA /HORA]],TBL_CalcDarwin[],7,0)</f>
        <v>#REF!</v>
      </c>
      <c r="F211" s="50" t="e">
        <f>VLOOKUP(Table110[[#This Row],[FECHA /HORA]],TBL_CalcDarwin[],42,0)</f>
        <v>#REF!</v>
      </c>
      <c r="G211" s="50" t="e">
        <f>VLOOKUP(Table110[[#This Row],[FECHA /HORA]],TBL_CalcDarwin[],43,0)</f>
        <v>#REF!</v>
      </c>
      <c r="H211" s="50" t="e">
        <f>VLOOKUP(Table110[[#This Row],[FECHA /HORA]],TBL_CalcDarwin[],40,0)</f>
        <v>#REF!</v>
      </c>
      <c r="I211" s="50" t="e">
        <f>VLOOKUP(Table110[[#This Row],[FECHA /HORA]],TBL_CalcDarwin[],41,0)</f>
        <v>#REF!</v>
      </c>
      <c r="J211" s="50" t="e">
        <f>Table110[[#This Row],[MW Proyectada (Barra A)]]+Table110[[#This Row],[MW Proyectada (Barra B)]]</f>
        <v>#REF!</v>
      </c>
      <c r="L211" s="50" t="e">
        <f t="shared" si="9"/>
        <v>#REF!</v>
      </c>
      <c r="M211" s="50" t="e">
        <f>IF(Table110[[#This Row],[TOTAL MW]]&lt;165,Table110[[#This Row],[MW Proyectada (Barra A)]],Table110[[#This Row],[MW Proyectada (Barra A)]]*165/Table110[[#This Row],[TOTAL MW]])</f>
        <v>#REF!</v>
      </c>
      <c r="N211" s="50" t="e">
        <f>IF(Table110[[#This Row],[TOTAL MW]]&lt;165,Table110[[#This Row],[MW Proyectada (Barra B)]],Table110[[#This Row],[MW Proyectada (Barra B)]]*165/Table110[[#This Row],[TOTAL MW]])</f>
        <v>#REF!</v>
      </c>
      <c r="P211" s="54"/>
      <c r="Q211" s="54"/>
      <c r="R211" s="57"/>
      <c r="S211" s="57"/>
    </row>
    <row r="212" spans="2:19" x14ac:dyDescent="0.35">
      <c r="B212" s="55" t="e">
        <f t="shared" si="10"/>
        <v>#REF!</v>
      </c>
      <c r="C212" s="49" t="e">
        <f t="shared" si="11"/>
        <v>#REF!</v>
      </c>
      <c r="D212" s="56" t="e">
        <f>Table110[[#This Row],[Fecha]]</f>
        <v>#REF!</v>
      </c>
      <c r="E212" s="50" t="e">
        <f>VLOOKUP(Table110[[#This Row],[FECHA /HORA]],TBL_CalcDarwin[],7,0)</f>
        <v>#REF!</v>
      </c>
      <c r="F212" s="50" t="e">
        <f>VLOOKUP(Table110[[#This Row],[FECHA /HORA]],TBL_CalcDarwin[],42,0)</f>
        <v>#REF!</v>
      </c>
      <c r="G212" s="50" t="e">
        <f>VLOOKUP(Table110[[#This Row],[FECHA /HORA]],TBL_CalcDarwin[],43,0)</f>
        <v>#REF!</v>
      </c>
      <c r="H212" s="50" t="e">
        <f>VLOOKUP(Table110[[#This Row],[FECHA /HORA]],TBL_CalcDarwin[],40,0)</f>
        <v>#REF!</v>
      </c>
      <c r="I212" s="50" t="e">
        <f>VLOOKUP(Table110[[#This Row],[FECHA /HORA]],TBL_CalcDarwin[],41,0)</f>
        <v>#REF!</v>
      </c>
      <c r="J212" s="50" t="e">
        <f>Table110[[#This Row],[MW Proyectada (Barra A)]]+Table110[[#This Row],[MW Proyectada (Barra B)]]</f>
        <v>#REF!</v>
      </c>
      <c r="L212" s="50" t="e">
        <f t="shared" si="9"/>
        <v>#REF!</v>
      </c>
      <c r="M212" s="50" t="e">
        <f>IF(Table110[[#This Row],[TOTAL MW]]&lt;165,Table110[[#This Row],[MW Proyectada (Barra A)]],Table110[[#This Row],[MW Proyectada (Barra A)]]*165/Table110[[#This Row],[TOTAL MW]])</f>
        <v>#REF!</v>
      </c>
      <c r="N212" s="50" t="e">
        <f>IF(Table110[[#This Row],[TOTAL MW]]&lt;165,Table110[[#This Row],[MW Proyectada (Barra B)]],Table110[[#This Row],[MW Proyectada (Barra B)]]*165/Table110[[#This Row],[TOTAL MW]])</f>
        <v>#REF!</v>
      </c>
      <c r="P212" s="54"/>
      <c r="Q212" s="54"/>
      <c r="R212" s="57"/>
      <c r="S212" s="57"/>
    </row>
    <row r="213" spans="2:19" x14ac:dyDescent="0.35">
      <c r="B213" s="55" t="e">
        <f t="shared" si="10"/>
        <v>#REF!</v>
      </c>
      <c r="C213" s="49" t="e">
        <f t="shared" si="11"/>
        <v>#REF!</v>
      </c>
      <c r="D213" s="56" t="e">
        <f>Table110[[#This Row],[Fecha]]</f>
        <v>#REF!</v>
      </c>
      <c r="E213" s="50" t="e">
        <f>VLOOKUP(Table110[[#This Row],[FECHA /HORA]],TBL_CalcDarwin[],7,0)</f>
        <v>#REF!</v>
      </c>
      <c r="F213" s="50" t="e">
        <f>VLOOKUP(Table110[[#This Row],[FECHA /HORA]],TBL_CalcDarwin[],42,0)</f>
        <v>#REF!</v>
      </c>
      <c r="G213" s="50" t="e">
        <f>VLOOKUP(Table110[[#This Row],[FECHA /HORA]],TBL_CalcDarwin[],43,0)</f>
        <v>#REF!</v>
      </c>
      <c r="H213" s="50" t="e">
        <f>VLOOKUP(Table110[[#This Row],[FECHA /HORA]],TBL_CalcDarwin[],40,0)</f>
        <v>#REF!</v>
      </c>
      <c r="I213" s="50" t="e">
        <f>VLOOKUP(Table110[[#This Row],[FECHA /HORA]],TBL_CalcDarwin[],41,0)</f>
        <v>#REF!</v>
      </c>
      <c r="J213" s="50" t="e">
        <f>Table110[[#This Row],[MW Proyectada (Barra A)]]+Table110[[#This Row],[MW Proyectada (Barra B)]]</f>
        <v>#REF!</v>
      </c>
      <c r="L213" s="50" t="e">
        <f t="shared" si="9"/>
        <v>#REF!</v>
      </c>
      <c r="M213" s="50" t="e">
        <f>IF(Table110[[#This Row],[TOTAL MW]]&lt;165,Table110[[#This Row],[MW Proyectada (Barra A)]],Table110[[#This Row],[MW Proyectada (Barra A)]]*165/Table110[[#This Row],[TOTAL MW]])</f>
        <v>#REF!</v>
      </c>
      <c r="N213" s="50" t="e">
        <f>IF(Table110[[#This Row],[TOTAL MW]]&lt;165,Table110[[#This Row],[MW Proyectada (Barra B)]],Table110[[#This Row],[MW Proyectada (Barra B)]]*165/Table110[[#This Row],[TOTAL MW]])</f>
        <v>#REF!</v>
      </c>
      <c r="P213" s="54"/>
      <c r="Q213" s="54"/>
      <c r="R213" s="57"/>
      <c r="S213" s="57"/>
    </row>
    <row r="214" spans="2:19" x14ac:dyDescent="0.35">
      <c r="B214" s="55" t="e">
        <f t="shared" si="10"/>
        <v>#REF!</v>
      </c>
      <c r="C214" s="49" t="e">
        <f t="shared" si="11"/>
        <v>#REF!</v>
      </c>
      <c r="D214" s="56" t="e">
        <f>Table110[[#This Row],[Fecha]]</f>
        <v>#REF!</v>
      </c>
      <c r="E214" s="50" t="e">
        <f>VLOOKUP(Table110[[#This Row],[FECHA /HORA]],TBL_CalcDarwin[],7,0)</f>
        <v>#REF!</v>
      </c>
      <c r="F214" s="50" t="e">
        <f>VLOOKUP(Table110[[#This Row],[FECHA /HORA]],TBL_CalcDarwin[],42,0)</f>
        <v>#REF!</v>
      </c>
      <c r="G214" s="50" t="e">
        <f>VLOOKUP(Table110[[#This Row],[FECHA /HORA]],TBL_CalcDarwin[],43,0)</f>
        <v>#REF!</v>
      </c>
      <c r="H214" s="50" t="e">
        <f>VLOOKUP(Table110[[#This Row],[FECHA /HORA]],TBL_CalcDarwin[],40,0)</f>
        <v>#REF!</v>
      </c>
      <c r="I214" s="50" t="e">
        <f>VLOOKUP(Table110[[#This Row],[FECHA /HORA]],TBL_CalcDarwin[],41,0)</f>
        <v>#REF!</v>
      </c>
      <c r="J214" s="50" t="e">
        <f>Table110[[#This Row],[MW Proyectada (Barra A)]]+Table110[[#This Row],[MW Proyectada (Barra B)]]</f>
        <v>#REF!</v>
      </c>
      <c r="L214" s="50" t="e">
        <f t="shared" si="9"/>
        <v>#REF!</v>
      </c>
      <c r="M214" s="50" t="e">
        <f>IF(Table110[[#This Row],[TOTAL MW]]&lt;165,Table110[[#This Row],[MW Proyectada (Barra A)]],Table110[[#This Row],[MW Proyectada (Barra A)]]*165/Table110[[#This Row],[TOTAL MW]])</f>
        <v>#REF!</v>
      </c>
      <c r="N214" s="50" t="e">
        <f>IF(Table110[[#This Row],[TOTAL MW]]&lt;165,Table110[[#This Row],[MW Proyectada (Barra B)]],Table110[[#This Row],[MW Proyectada (Barra B)]]*165/Table110[[#This Row],[TOTAL MW]])</f>
        <v>#REF!</v>
      </c>
      <c r="P214" s="54"/>
      <c r="Q214" s="54"/>
      <c r="R214" s="57"/>
      <c r="S214" s="57"/>
    </row>
    <row r="215" spans="2:19" x14ac:dyDescent="0.35">
      <c r="B215" s="55" t="e">
        <f t="shared" si="10"/>
        <v>#REF!</v>
      </c>
      <c r="C215" s="49" t="e">
        <f t="shared" si="11"/>
        <v>#REF!</v>
      </c>
      <c r="D215" s="56" t="e">
        <f>Table110[[#This Row],[Fecha]]</f>
        <v>#REF!</v>
      </c>
      <c r="E215" s="50" t="e">
        <f>VLOOKUP(Table110[[#This Row],[FECHA /HORA]],TBL_CalcDarwin[],7,0)</f>
        <v>#REF!</v>
      </c>
      <c r="F215" s="50" t="e">
        <f>VLOOKUP(Table110[[#This Row],[FECHA /HORA]],TBL_CalcDarwin[],42,0)</f>
        <v>#REF!</v>
      </c>
      <c r="G215" s="50" t="e">
        <f>VLOOKUP(Table110[[#This Row],[FECHA /HORA]],TBL_CalcDarwin[],43,0)</f>
        <v>#REF!</v>
      </c>
      <c r="H215" s="50" t="e">
        <f>VLOOKUP(Table110[[#This Row],[FECHA /HORA]],TBL_CalcDarwin[],40,0)</f>
        <v>#REF!</v>
      </c>
      <c r="I215" s="50" t="e">
        <f>VLOOKUP(Table110[[#This Row],[FECHA /HORA]],TBL_CalcDarwin[],41,0)</f>
        <v>#REF!</v>
      </c>
      <c r="J215" s="50" t="e">
        <f>Table110[[#This Row],[MW Proyectada (Barra A)]]+Table110[[#This Row],[MW Proyectada (Barra B)]]</f>
        <v>#REF!</v>
      </c>
      <c r="L215" s="50" t="e">
        <f t="shared" si="9"/>
        <v>#REF!</v>
      </c>
      <c r="M215" s="50" t="e">
        <f>IF(Table110[[#This Row],[TOTAL MW]]&lt;165,Table110[[#This Row],[MW Proyectada (Barra A)]],Table110[[#This Row],[MW Proyectada (Barra A)]]*165/Table110[[#This Row],[TOTAL MW]])</f>
        <v>#REF!</v>
      </c>
      <c r="N215" s="50" t="e">
        <f>IF(Table110[[#This Row],[TOTAL MW]]&lt;165,Table110[[#This Row],[MW Proyectada (Barra B)]],Table110[[#This Row],[MW Proyectada (Barra B)]]*165/Table110[[#This Row],[TOTAL MW]])</f>
        <v>#REF!</v>
      </c>
      <c r="P215" s="54"/>
      <c r="Q215" s="54"/>
      <c r="R215" s="57"/>
      <c r="S215" s="57"/>
    </row>
    <row r="216" spans="2:19" x14ac:dyDescent="0.35">
      <c r="B216" s="55" t="e">
        <f t="shared" si="10"/>
        <v>#REF!</v>
      </c>
      <c r="C216" s="49" t="e">
        <f t="shared" si="11"/>
        <v>#REF!</v>
      </c>
      <c r="D216" s="56" t="e">
        <f>Table110[[#This Row],[Fecha]]</f>
        <v>#REF!</v>
      </c>
      <c r="E216" s="50" t="e">
        <f>VLOOKUP(Table110[[#This Row],[FECHA /HORA]],TBL_CalcDarwin[],7,0)</f>
        <v>#REF!</v>
      </c>
      <c r="F216" s="50" t="e">
        <f>VLOOKUP(Table110[[#This Row],[FECHA /HORA]],TBL_CalcDarwin[],42,0)</f>
        <v>#REF!</v>
      </c>
      <c r="G216" s="50" t="e">
        <f>VLOOKUP(Table110[[#This Row],[FECHA /HORA]],TBL_CalcDarwin[],43,0)</f>
        <v>#REF!</v>
      </c>
      <c r="H216" s="50" t="e">
        <f>VLOOKUP(Table110[[#This Row],[FECHA /HORA]],TBL_CalcDarwin[],40,0)</f>
        <v>#REF!</v>
      </c>
      <c r="I216" s="50" t="e">
        <f>VLOOKUP(Table110[[#This Row],[FECHA /HORA]],TBL_CalcDarwin[],41,0)</f>
        <v>#REF!</v>
      </c>
      <c r="J216" s="50" t="e">
        <f>Table110[[#This Row],[MW Proyectada (Barra A)]]+Table110[[#This Row],[MW Proyectada (Barra B)]]</f>
        <v>#REF!</v>
      </c>
      <c r="L216" s="50" t="e">
        <f t="shared" si="9"/>
        <v>#REF!</v>
      </c>
      <c r="M216" s="50" t="e">
        <f>IF(Table110[[#This Row],[TOTAL MW]]&lt;165,Table110[[#This Row],[MW Proyectada (Barra A)]],Table110[[#This Row],[MW Proyectada (Barra A)]]*165/Table110[[#This Row],[TOTAL MW]])</f>
        <v>#REF!</v>
      </c>
      <c r="N216" s="50" t="e">
        <f>IF(Table110[[#This Row],[TOTAL MW]]&lt;165,Table110[[#This Row],[MW Proyectada (Barra B)]],Table110[[#This Row],[MW Proyectada (Barra B)]]*165/Table110[[#This Row],[TOTAL MW]])</f>
        <v>#REF!</v>
      </c>
      <c r="P216" s="54"/>
      <c r="Q216" s="54"/>
      <c r="R216" s="57"/>
      <c r="S216" s="57"/>
    </row>
    <row r="217" spans="2:19" x14ac:dyDescent="0.35">
      <c r="B217" s="55" t="e">
        <f t="shared" si="10"/>
        <v>#REF!</v>
      </c>
      <c r="C217" s="49" t="e">
        <f t="shared" si="11"/>
        <v>#REF!</v>
      </c>
      <c r="D217" s="56" t="e">
        <f>Table110[[#This Row],[Fecha]]</f>
        <v>#REF!</v>
      </c>
      <c r="E217" s="50" t="e">
        <f>VLOOKUP(Table110[[#This Row],[FECHA /HORA]],TBL_CalcDarwin[],7,0)</f>
        <v>#REF!</v>
      </c>
      <c r="F217" s="50" t="e">
        <f>VLOOKUP(Table110[[#This Row],[FECHA /HORA]],TBL_CalcDarwin[],42,0)</f>
        <v>#REF!</v>
      </c>
      <c r="G217" s="50" t="e">
        <f>VLOOKUP(Table110[[#This Row],[FECHA /HORA]],TBL_CalcDarwin[],43,0)</f>
        <v>#REF!</v>
      </c>
      <c r="H217" s="50" t="e">
        <f>VLOOKUP(Table110[[#This Row],[FECHA /HORA]],TBL_CalcDarwin[],40,0)</f>
        <v>#REF!</v>
      </c>
      <c r="I217" s="50" t="e">
        <f>VLOOKUP(Table110[[#This Row],[FECHA /HORA]],TBL_CalcDarwin[],41,0)</f>
        <v>#REF!</v>
      </c>
      <c r="J217" s="50" t="e">
        <f>Table110[[#This Row],[MW Proyectada (Barra A)]]+Table110[[#This Row],[MW Proyectada (Barra B)]]</f>
        <v>#REF!</v>
      </c>
      <c r="L217" s="50" t="e">
        <f t="shared" si="9"/>
        <v>#REF!</v>
      </c>
      <c r="M217" s="50" t="e">
        <f>IF(Table110[[#This Row],[TOTAL MW]]&lt;165,Table110[[#This Row],[MW Proyectada (Barra A)]],Table110[[#This Row],[MW Proyectada (Barra A)]]*165/Table110[[#This Row],[TOTAL MW]])</f>
        <v>#REF!</v>
      </c>
      <c r="N217" s="50" t="e">
        <f>IF(Table110[[#This Row],[TOTAL MW]]&lt;165,Table110[[#This Row],[MW Proyectada (Barra B)]],Table110[[#This Row],[MW Proyectada (Barra B)]]*165/Table110[[#This Row],[TOTAL MW]])</f>
        <v>#REF!</v>
      </c>
      <c r="P217" s="54"/>
      <c r="Q217" s="54"/>
      <c r="R217" s="57"/>
      <c r="S217" s="57"/>
    </row>
    <row r="218" spans="2:19" x14ac:dyDescent="0.35">
      <c r="B218" s="55" t="e">
        <f t="shared" si="10"/>
        <v>#REF!</v>
      </c>
      <c r="C218" s="49" t="e">
        <f t="shared" si="11"/>
        <v>#REF!</v>
      </c>
      <c r="D218" s="56" t="e">
        <f>Table110[[#This Row],[Fecha]]</f>
        <v>#REF!</v>
      </c>
      <c r="E218" s="50" t="e">
        <f>VLOOKUP(Table110[[#This Row],[FECHA /HORA]],TBL_CalcDarwin[],7,0)</f>
        <v>#REF!</v>
      </c>
      <c r="F218" s="50" t="e">
        <f>VLOOKUP(Table110[[#This Row],[FECHA /HORA]],TBL_CalcDarwin[],42,0)</f>
        <v>#REF!</v>
      </c>
      <c r="G218" s="50" t="e">
        <f>VLOOKUP(Table110[[#This Row],[FECHA /HORA]],TBL_CalcDarwin[],43,0)</f>
        <v>#REF!</v>
      </c>
      <c r="H218" s="50" t="e">
        <f>VLOOKUP(Table110[[#This Row],[FECHA /HORA]],TBL_CalcDarwin[],40,0)</f>
        <v>#REF!</v>
      </c>
      <c r="I218" s="50" t="e">
        <f>VLOOKUP(Table110[[#This Row],[FECHA /HORA]],TBL_CalcDarwin[],41,0)</f>
        <v>#REF!</v>
      </c>
      <c r="J218" s="50" t="e">
        <f>Table110[[#This Row],[MW Proyectada (Barra A)]]+Table110[[#This Row],[MW Proyectada (Barra B)]]</f>
        <v>#REF!</v>
      </c>
      <c r="L218" s="50" t="e">
        <f t="shared" si="9"/>
        <v>#REF!</v>
      </c>
      <c r="M218" s="50" t="e">
        <f>IF(Table110[[#This Row],[TOTAL MW]]&lt;165,Table110[[#This Row],[MW Proyectada (Barra A)]],Table110[[#This Row],[MW Proyectada (Barra A)]]*165/Table110[[#This Row],[TOTAL MW]])</f>
        <v>#REF!</v>
      </c>
      <c r="N218" s="50" t="e">
        <f>IF(Table110[[#This Row],[TOTAL MW]]&lt;165,Table110[[#This Row],[MW Proyectada (Barra B)]],Table110[[#This Row],[MW Proyectada (Barra B)]]*165/Table110[[#This Row],[TOTAL MW]])</f>
        <v>#REF!</v>
      </c>
      <c r="P218" s="54"/>
      <c r="Q218" s="54"/>
      <c r="R218" s="57"/>
      <c r="S218" s="57"/>
    </row>
    <row r="219" spans="2:19" x14ac:dyDescent="0.35">
      <c r="B219" s="55" t="e">
        <f t="shared" si="10"/>
        <v>#REF!</v>
      </c>
      <c r="C219" s="49" t="e">
        <f t="shared" si="11"/>
        <v>#REF!</v>
      </c>
      <c r="D219" s="56" t="e">
        <f>Table110[[#This Row],[Fecha]]</f>
        <v>#REF!</v>
      </c>
      <c r="E219" s="50" t="e">
        <f>VLOOKUP(Table110[[#This Row],[FECHA /HORA]],TBL_CalcDarwin[],7,0)</f>
        <v>#REF!</v>
      </c>
      <c r="F219" s="50" t="e">
        <f>VLOOKUP(Table110[[#This Row],[FECHA /HORA]],TBL_CalcDarwin[],42,0)</f>
        <v>#REF!</v>
      </c>
      <c r="G219" s="50" t="e">
        <f>VLOOKUP(Table110[[#This Row],[FECHA /HORA]],TBL_CalcDarwin[],43,0)</f>
        <v>#REF!</v>
      </c>
      <c r="H219" s="50" t="e">
        <f>VLOOKUP(Table110[[#This Row],[FECHA /HORA]],TBL_CalcDarwin[],40,0)</f>
        <v>#REF!</v>
      </c>
      <c r="I219" s="50" t="e">
        <f>VLOOKUP(Table110[[#This Row],[FECHA /HORA]],TBL_CalcDarwin[],41,0)</f>
        <v>#REF!</v>
      </c>
      <c r="J219" s="50" t="e">
        <f>Table110[[#This Row],[MW Proyectada (Barra A)]]+Table110[[#This Row],[MW Proyectada (Barra B)]]</f>
        <v>#REF!</v>
      </c>
      <c r="L219" s="50" t="e">
        <f t="shared" si="9"/>
        <v>#REF!</v>
      </c>
      <c r="M219" s="50" t="e">
        <f>IF(Table110[[#This Row],[TOTAL MW]]&lt;165,Table110[[#This Row],[MW Proyectada (Barra A)]],Table110[[#This Row],[MW Proyectada (Barra A)]]*165/Table110[[#This Row],[TOTAL MW]])</f>
        <v>#REF!</v>
      </c>
      <c r="N219" s="50" t="e">
        <f>IF(Table110[[#This Row],[TOTAL MW]]&lt;165,Table110[[#This Row],[MW Proyectada (Barra B)]],Table110[[#This Row],[MW Proyectada (Barra B)]]*165/Table110[[#This Row],[TOTAL MW]])</f>
        <v>#REF!</v>
      </c>
      <c r="P219" s="54"/>
      <c r="Q219" s="54"/>
      <c r="R219" s="57"/>
      <c r="S219" s="57"/>
    </row>
    <row r="220" spans="2:19" x14ac:dyDescent="0.35">
      <c r="B220" s="55" t="e">
        <f t="shared" si="10"/>
        <v>#REF!</v>
      </c>
      <c r="C220" s="49" t="e">
        <f t="shared" si="11"/>
        <v>#REF!</v>
      </c>
      <c r="D220" s="56" t="e">
        <f>Table110[[#This Row],[Fecha]]</f>
        <v>#REF!</v>
      </c>
      <c r="E220" s="50" t="e">
        <f>VLOOKUP(Table110[[#This Row],[FECHA /HORA]],TBL_CalcDarwin[],7,0)</f>
        <v>#REF!</v>
      </c>
      <c r="F220" s="50" t="e">
        <f>VLOOKUP(Table110[[#This Row],[FECHA /HORA]],TBL_CalcDarwin[],42,0)</f>
        <v>#REF!</v>
      </c>
      <c r="G220" s="50" t="e">
        <f>VLOOKUP(Table110[[#This Row],[FECHA /HORA]],TBL_CalcDarwin[],43,0)</f>
        <v>#REF!</v>
      </c>
      <c r="H220" s="50" t="e">
        <f>VLOOKUP(Table110[[#This Row],[FECHA /HORA]],TBL_CalcDarwin[],40,0)</f>
        <v>#REF!</v>
      </c>
      <c r="I220" s="50" t="e">
        <f>VLOOKUP(Table110[[#This Row],[FECHA /HORA]],TBL_CalcDarwin[],41,0)</f>
        <v>#REF!</v>
      </c>
      <c r="J220" s="50" t="e">
        <f>Table110[[#This Row],[MW Proyectada (Barra A)]]+Table110[[#This Row],[MW Proyectada (Barra B)]]</f>
        <v>#REF!</v>
      </c>
      <c r="L220" s="50" t="e">
        <f t="shared" si="9"/>
        <v>#REF!</v>
      </c>
      <c r="M220" s="50" t="e">
        <f>IF(Table110[[#This Row],[TOTAL MW]]&lt;165,Table110[[#This Row],[MW Proyectada (Barra A)]],Table110[[#This Row],[MW Proyectada (Barra A)]]*165/Table110[[#This Row],[TOTAL MW]])</f>
        <v>#REF!</v>
      </c>
      <c r="N220" s="50" t="e">
        <f>IF(Table110[[#This Row],[TOTAL MW]]&lt;165,Table110[[#This Row],[MW Proyectada (Barra B)]],Table110[[#This Row],[MW Proyectada (Barra B)]]*165/Table110[[#This Row],[TOTAL MW]])</f>
        <v>#REF!</v>
      </c>
      <c r="P220" s="54"/>
      <c r="Q220" s="54"/>
      <c r="R220" s="57"/>
      <c r="S220" s="57"/>
    </row>
    <row r="221" spans="2:19" x14ac:dyDescent="0.35">
      <c r="B221" s="55" t="e">
        <f t="shared" si="10"/>
        <v>#REF!</v>
      </c>
      <c r="C221" s="49" t="e">
        <f t="shared" si="11"/>
        <v>#REF!</v>
      </c>
      <c r="D221" s="56" t="e">
        <f>Table110[[#This Row],[Fecha]]</f>
        <v>#REF!</v>
      </c>
      <c r="E221" s="50" t="e">
        <f>VLOOKUP(Table110[[#This Row],[FECHA /HORA]],TBL_CalcDarwin[],7,0)</f>
        <v>#REF!</v>
      </c>
      <c r="F221" s="50" t="e">
        <f>VLOOKUP(Table110[[#This Row],[FECHA /HORA]],TBL_CalcDarwin[],42,0)</f>
        <v>#REF!</v>
      </c>
      <c r="G221" s="50" t="e">
        <f>VLOOKUP(Table110[[#This Row],[FECHA /HORA]],TBL_CalcDarwin[],43,0)</f>
        <v>#REF!</v>
      </c>
      <c r="H221" s="50" t="e">
        <f>VLOOKUP(Table110[[#This Row],[FECHA /HORA]],TBL_CalcDarwin[],40,0)</f>
        <v>#REF!</v>
      </c>
      <c r="I221" s="50" t="e">
        <f>VLOOKUP(Table110[[#This Row],[FECHA /HORA]],TBL_CalcDarwin[],41,0)</f>
        <v>#REF!</v>
      </c>
      <c r="J221" s="50" t="e">
        <f>Table110[[#This Row],[MW Proyectada (Barra A)]]+Table110[[#This Row],[MW Proyectada (Barra B)]]</f>
        <v>#REF!</v>
      </c>
      <c r="L221" s="50" t="e">
        <f t="shared" si="9"/>
        <v>#REF!</v>
      </c>
      <c r="M221" s="50" t="e">
        <f>IF(Table110[[#This Row],[TOTAL MW]]&lt;165,Table110[[#This Row],[MW Proyectada (Barra A)]],Table110[[#This Row],[MW Proyectada (Barra A)]]*165/Table110[[#This Row],[TOTAL MW]])</f>
        <v>#REF!</v>
      </c>
      <c r="N221" s="50" t="e">
        <f>IF(Table110[[#This Row],[TOTAL MW]]&lt;165,Table110[[#This Row],[MW Proyectada (Barra B)]],Table110[[#This Row],[MW Proyectada (Barra B)]]*165/Table110[[#This Row],[TOTAL MW]])</f>
        <v>#REF!</v>
      </c>
      <c r="P221" s="54"/>
      <c r="Q221" s="54"/>
      <c r="R221" s="57"/>
      <c r="S221" s="57"/>
    </row>
    <row r="222" spans="2:19" x14ac:dyDescent="0.35">
      <c r="B222" s="55" t="e">
        <f t="shared" si="10"/>
        <v>#REF!</v>
      </c>
      <c r="C222" s="49" t="e">
        <f t="shared" si="11"/>
        <v>#REF!</v>
      </c>
      <c r="D222" s="56" t="e">
        <f>Table110[[#This Row],[Fecha]]</f>
        <v>#REF!</v>
      </c>
      <c r="E222" s="50" t="e">
        <f>VLOOKUP(Table110[[#This Row],[FECHA /HORA]],TBL_CalcDarwin[],7,0)</f>
        <v>#REF!</v>
      </c>
      <c r="F222" s="50" t="e">
        <f>VLOOKUP(Table110[[#This Row],[FECHA /HORA]],TBL_CalcDarwin[],42,0)</f>
        <v>#REF!</v>
      </c>
      <c r="G222" s="50" t="e">
        <f>VLOOKUP(Table110[[#This Row],[FECHA /HORA]],TBL_CalcDarwin[],43,0)</f>
        <v>#REF!</v>
      </c>
      <c r="H222" s="50" t="e">
        <f>VLOOKUP(Table110[[#This Row],[FECHA /HORA]],TBL_CalcDarwin[],40,0)</f>
        <v>#REF!</v>
      </c>
      <c r="I222" s="50" t="e">
        <f>VLOOKUP(Table110[[#This Row],[FECHA /HORA]],TBL_CalcDarwin[],41,0)</f>
        <v>#REF!</v>
      </c>
      <c r="J222" s="50" t="e">
        <f>Table110[[#This Row],[MW Proyectada (Barra A)]]+Table110[[#This Row],[MW Proyectada (Barra B)]]</f>
        <v>#REF!</v>
      </c>
      <c r="L222" s="50" t="e">
        <f t="shared" si="9"/>
        <v>#REF!</v>
      </c>
      <c r="M222" s="50" t="e">
        <f>IF(Table110[[#This Row],[TOTAL MW]]&lt;165,Table110[[#This Row],[MW Proyectada (Barra A)]],Table110[[#This Row],[MW Proyectada (Barra A)]]*165/Table110[[#This Row],[TOTAL MW]])</f>
        <v>#REF!</v>
      </c>
      <c r="N222" s="50" t="e">
        <f>IF(Table110[[#This Row],[TOTAL MW]]&lt;165,Table110[[#This Row],[MW Proyectada (Barra B)]],Table110[[#This Row],[MW Proyectada (Barra B)]]*165/Table110[[#This Row],[TOTAL MW]])</f>
        <v>#REF!</v>
      </c>
      <c r="P222" s="54"/>
      <c r="Q222" s="54"/>
      <c r="R222" s="57"/>
      <c r="S222" s="57"/>
    </row>
    <row r="223" spans="2:19" x14ac:dyDescent="0.35">
      <c r="B223" s="55" t="e">
        <f t="shared" si="10"/>
        <v>#REF!</v>
      </c>
      <c r="C223" s="49" t="e">
        <f t="shared" si="11"/>
        <v>#REF!</v>
      </c>
      <c r="D223" s="56" t="e">
        <f>Table110[[#This Row],[Fecha]]</f>
        <v>#REF!</v>
      </c>
      <c r="E223" s="50" t="e">
        <f>VLOOKUP(Table110[[#This Row],[FECHA /HORA]],TBL_CalcDarwin[],7,0)</f>
        <v>#REF!</v>
      </c>
      <c r="F223" s="50" t="e">
        <f>VLOOKUP(Table110[[#This Row],[FECHA /HORA]],TBL_CalcDarwin[],42,0)</f>
        <v>#REF!</v>
      </c>
      <c r="G223" s="50" t="e">
        <f>VLOOKUP(Table110[[#This Row],[FECHA /HORA]],TBL_CalcDarwin[],43,0)</f>
        <v>#REF!</v>
      </c>
      <c r="H223" s="50" t="e">
        <f>VLOOKUP(Table110[[#This Row],[FECHA /HORA]],TBL_CalcDarwin[],40,0)</f>
        <v>#REF!</v>
      </c>
      <c r="I223" s="50" t="e">
        <f>VLOOKUP(Table110[[#This Row],[FECHA /HORA]],TBL_CalcDarwin[],41,0)</f>
        <v>#REF!</v>
      </c>
      <c r="J223" s="50" t="e">
        <f>Table110[[#This Row],[MW Proyectada (Barra A)]]+Table110[[#This Row],[MW Proyectada (Barra B)]]</f>
        <v>#REF!</v>
      </c>
      <c r="L223" s="50" t="e">
        <f t="shared" si="9"/>
        <v>#REF!</v>
      </c>
      <c r="M223" s="50" t="e">
        <f>IF(Table110[[#This Row],[TOTAL MW]]&lt;165,Table110[[#This Row],[MW Proyectada (Barra A)]],Table110[[#This Row],[MW Proyectada (Barra A)]]*165/Table110[[#This Row],[TOTAL MW]])</f>
        <v>#REF!</v>
      </c>
      <c r="N223" s="50" t="e">
        <f>IF(Table110[[#This Row],[TOTAL MW]]&lt;165,Table110[[#This Row],[MW Proyectada (Barra B)]],Table110[[#This Row],[MW Proyectada (Barra B)]]*165/Table110[[#This Row],[TOTAL MW]])</f>
        <v>#REF!</v>
      </c>
      <c r="P223" s="54"/>
      <c r="Q223" s="54"/>
      <c r="R223" s="57"/>
      <c r="S223" s="57"/>
    </row>
    <row r="224" spans="2:19" x14ac:dyDescent="0.35">
      <c r="B224" s="55" t="e">
        <f t="shared" si="10"/>
        <v>#REF!</v>
      </c>
      <c r="C224" s="49" t="e">
        <f t="shared" si="11"/>
        <v>#REF!</v>
      </c>
      <c r="D224" s="56" t="e">
        <f>Table110[[#This Row],[Fecha]]</f>
        <v>#REF!</v>
      </c>
      <c r="E224" s="50" t="e">
        <f>VLOOKUP(Table110[[#This Row],[FECHA /HORA]],TBL_CalcDarwin[],7,0)</f>
        <v>#REF!</v>
      </c>
      <c r="F224" s="50" t="e">
        <f>VLOOKUP(Table110[[#This Row],[FECHA /HORA]],TBL_CalcDarwin[],42,0)</f>
        <v>#REF!</v>
      </c>
      <c r="G224" s="50" t="e">
        <f>VLOOKUP(Table110[[#This Row],[FECHA /HORA]],TBL_CalcDarwin[],43,0)</f>
        <v>#REF!</v>
      </c>
      <c r="H224" s="50" t="e">
        <f>VLOOKUP(Table110[[#This Row],[FECHA /HORA]],TBL_CalcDarwin[],40,0)</f>
        <v>#REF!</v>
      </c>
      <c r="I224" s="50" t="e">
        <f>VLOOKUP(Table110[[#This Row],[FECHA /HORA]],TBL_CalcDarwin[],41,0)</f>
        <v>#REF!</v>
      </c>
      <c r="J224" s="50" t="e">
        <f>Table110[[#This Row],[MW Proyectada (Barra A)]]+Table110[[#This Row],[MW Proyectada (Barra B)]]</f>
        <v>#REF!</v>
      </c>
      <c r="L224" s="50" t="e">
        <f t="shared" si="9"/>
        <v>#REF!</v>
      </c>
      <c r="M224" s="50" t="e">
        <f>IF(Table110[[#This Row],[TOTAL MW]]&lt;165,Table110[[#This Row],[MW Proyectada (Barra A)]],Table110[[#This Row],[MW Proyectada (Barra A)]]*165/Table110[[#This Row],[TOTAL MW]])</f>
        <v>#REF!</v>
      </c>
      <c r="N224" s="50" t="e">
        <f>IF(Table110[[#This Row],[TOTAL MW]]&lt;165,Table110[[#This Row],[MW Proyectada (Barra B)]],Table110[[#This Row],[MW Proyectada (Barra B)]]*165/Table110[[#This Row],[TOTAL MW]])</f>
        <v>#REF!</v>
      </c>
      <c r="P224" s="54"/>
      <c r="Q224" s="54"/>
      <c r="R224" s="57"/>
      <c r="S224" s="57"/>
    </row>
    <row r="225" spans="2:19" x14ac:dyDescent="0.35">
      <c r="B225" s="55" t="e">
        <f t="shared" si="10"/>
        <v>#REF!</v>
      </c>
      <c r="C225" s="49" t="e">
        <f t="shared" si="11"/>
        <v>#REF!</v>
      </c>
      <c r="D225" s="56" t="e">
        <f>Table110[[#This Row],[Fecha]]</f>
        <v>#REF!</v>
      </c>
      <c r="E225" s="50" t="e">
        <f>VLOOKUP(Table110[[#This Row],[FECHA /HORA]],TBL_CalcDarwin[],7,0)</f>
        <v>#REF!</v>
      </c>
      <c r="F225" s="50" t="e">
        <f>VLOOKUP(Table110[[#This Row],[FECHA /HORA]],TBL_CalcDarwin[],42,0)</f>
        <v>#REF!</v>
      </c>
      <c r="G225" s="50" t="e">
        <f>VLOOKUP(Table110[[#This Row],[FECHA /HORA]],TBL_CalcDarwin[],43,0)</f>
        <v>#REF!</v>
      </c>
      <c r="H225" s="50" t="e">
        <f>VLOOKUP(Table110[[#This Row],[FECHA /HORA]],TBL_CalcDarwin[],40,0)</f>
        <v>#REF!</v>
      </c>
      <c r="I225" s="50" t="e">
        <f>VLOOKUP(Table110[[#This Row],[FECHA /HORA]],TBL_CalcDarwin[],41,0)</f>
        <v>#REF!</v>
      </c>
      <c r="J225" s="50" t="e">
        <f>Table110[[#This Row],[MW Proyectada (Barra A)]]+Table110[[#This Row],[MW Proyectada (Barra B)]]</f>
        <v>#REF!</v>
      </c>
      <c r="L225" s="50" t="e">
        <f t="shared" si="9"/>
        <v>#REF!</v>
      </c>
      <c r="M225" s="50" t="e">
        <f>IF(Table110[[#This Row],[TOTAL MW]]&lt;165,Table110[[#This Row],[MW Proyectada (Barra A)]],Table110[[#This Row],[MW Proyectada (Barra A)]]*165/Table110[[#This Row],[TOTAL MW]])</f>
        <v>#REF!</v>
      </c>
      <c r="N225" s="50" t="e">
        <f>IF(Table110[[#This Row],[TOTAL MW]]&lt;165,Table110[[#This Row],[MW Proyectada (Barra B)]],Table110[[#This Row],[MW Proyectada (Barra B)]]*165/Table110[[#This Row],[TOTAL MW]])</f>
        <v>#REF!</v>
      </c>
      <c r="P225" s="54"/>
      <c r="Q225" s="54"/>
      <c r="R225" s="57"/>
      <c r="S225" s="57"/>
    </row>
    <row r="226" spans="2:19" x14ac:dyDescent="0.35">
      <c r="B226" s="55" t="e">
        <f t="shared" si="10"/>
        <v>#REF!</v>
      </c>
      <c r="C226" s="49" t="e">
        <f t="shared" si="11"/>
        <v>#REF!</v>
      </c>
      <c r="D226" s="56" t="e">
        <f>Table110[[#This Row],[Fecha]]</f>
        <v>#REF!</v>
      </c>
      <c r="E226" s="50" t="e">
        <f>VLOOKUP(Table110[[#This Row],[FECHA /HORA]],TBL_CalcDarwin[],7,0)</f>
        <v>#REF!</v>
      </c>
      <c r="F226" s="50" t="e">
        <f>VLOOKUP(Table110[[#This Row],[FECHA /HORA]],TBL_CalcDarwin[],42,0)</f>
        <v>#REF!</v>
      </c>
      <c r="G226" s="50" t="e">
        <f>VLOOKUP(Table110[[#This Row],[FECHA /HORA]],TBL_CalcDarwin[],43,0)</f>
        <v>#REF!</v>
      </c>
      <c r="H226" s="50" t="e">
        <f>VLOOKUP(Table110[[#This Row],[FECHA /HORA]],TBL_CalcDarwin[],40,0)</f>
        <v>#REF!</v>
      </c>
      <c r="I226" s="50" t="e">
        <f>VLOOKUP(Table110[[#This Row],[FECHA /HORA]],TBL_CalcDarwin[],41,0)</f>
        <v>#REF!</v>
      </c>
      <c r="J226" s="50" t="e">
        <f>Table110[[#This Row],[MW Proyectada (Barra A)]]+Table110[[#This Row],[MW Proyectada (Barra B)]]</f>
        <v>#REF!</v>
      </c>
      <c r="L226" s="50" t="e">
        <f t="shared" si="9"/>
        <v>#REF!</v>
      </c>
      <c r="M226" s="50" t="e">
        <f>IF(Table110[[#This Row],[TOTAL MW]]&lt;165,Table110[[#This Row],[MW Proyectada (Barra A)]],Table110[[#This Row],[MW Proyectada (Barra A)]]*165/Table110[[#This Row],[TOTAL MW]])</f>
        <v>#REF!</v>
      </c>
      <c r="N226" s="50" t="e">
        <f>IF(Table110[[#This Row],[TOTAL MW]]&lt;165,Table110[[#This Row],[MW Proyectada (Barra B)]],Table110[[#This Row],[MW Proyectada (Barra B)]]*165/Table110[[#This Row],[TOTAL MW]])</f>
        <v>#REF!</v>
      </c>
      <c r="P226" s="54"/>
      <c r="Q226" s="54"/>
      <c r="R226" s="57"/>
      <c r="S226" s="57"/>
    </row>
    <row r="227" spans="2:19" x14ac:dyDescent="0.35">
      <c r="B227" s="55" t="e">
        <f t="shared" si="10"/>
        <v>#REF!</v>
      </c>
      <c r="C227" s="49" t="e">
        <f t="shared" si="11"/>
        <v>#REF!</v>
      </c>
      <c r="D227" s="56" t="e">
        <f>Table110[[#This Row],[Fecha]]</f>
        <v>#REF!</v>
      </c>
      <c r="E227" s="50" t="e">
        <f>VLOOKUP(Table110[[#This Row],[FECHA /HORA]],TBL_CalcDarwin[],7,0)</f>
        <v>#REF!</v>
      </c>
      <c r="F227" s="50" t="e">
        <f>VLOOKUP(Table110[[#This Row],[FECHA /HORA]],TBL_CalcDarwin[],42,0)</f>
        <v>#REF!</v>
      </c>
      <c r="G227" s="50" t="e">
        <f>VLOOKUP(Table110[[#This Row],[FECHA /HORA]],TBL_CalcDarwin[],43,0)</f>
        <v>#REF!</v>
      </c>
      <c r="H227" s="50" t="e">
        <f>VLOOKUP(Table110[[#This Row],[FECHA /HORA]],TBL_CalcDarwin[],40,0)</f>
        <v>#REF!</v>
      </c>
      <c r="I227" s="50" t="e">
        <f>VLOOKUP(Table110[[#This Row],[FECHA /HORA]],TBL_CalcDarwin[],41,0)</f>
        <v>#REF!</v>
      </c>
      <c r="J227" s="50" t="e">
        <f>Table110[[#This Row],[MW Proyectada (Barra A)]]+Table110[[#This Row],[MW Proyectada (Barra B)]]</f>
        <v>#REF!</v>
      </c>
      <c r="L227" s="50" t="e">
        <f t="shared" si="9"/>
        <v>#REF!</v>
      </c>
      <c r="M227" s="50" t="e">
        <f>IF(Table110[[#This Row],[TOTAL MW]]&lt;165,Table110[[#This Row],[MW Proyectada (Barra A)]],Table110[[#This Row],[MW Proyectada (Barra A)]]*165/Table110[[#This Row],[TOTAL MW]])</f>
        <v>#REF!</v>
      </c>
      <c r="N227" s="50" t="e">
        <f>IF(Table110[[#This Row],[TOTAL MW]]&lt;165,Table110[[#This Row],[MW Proyectada (Barra B)]],Table110[[#This Row],[MW Proyectada (Barra B)]]*165/Table110[[#This Row],[TOTAL MW]])</f>
        <v>#REF!</v>
      </c>
      <c r="P227" s="54"/>
      <c r="Q227" s="54"/>
      <c r="R227" s="57"/>
      <c r="S227" s="57"/>
    </row>
    <row r="228" spans="2:19" x14ac:dyDescent="0.35">
      <c r="B228" s="55" t="e">
        <f t="shared" si="10"/>
        <v>#REF!</v>
      </c>
      <c r="C228" s="49" t="e">
        <f t="shared" si="11"/>
        <v>#REF!</v>
      </c>
      <c r="D228" s="56" t="e">
        <f>Table110[[#This Row],[Fecha]]</f>
        <v>#REF!</v>
      </c>
      <c r="E228" s="50" t="e">
        <f>VLOOKUP(Table110[[#This Row],[FECHA /HORA]],TBL_CalcDarwin[],7,0)</f>
        <v>#REF!</v>
      </c>
      <c r="F228" s="50" t="e">
        <f>VLOOKUP(Table110[[#This Row],[FECHA /HORA]],TBL_CalcDarwin[],42,0)</f>
        <v>#REF!</v>
      </c>
      <c r="G228" s="50" t="e">
        <f>VLOOKUP(Table110[[#This Row],[FECHA /HORA]],TBL_CalcDarwin[],43,0)</f>
        <v>#REF!</v>
      </c>
      <c r="H228" s="50" t="e">
        <f>VLOOKUP(Table110[[#This Row],[FECHA /HORA]],TBL_CalcDarwin[],40,0)</f>
        <v>#REF!</v>
      </c>
      <c r="I228" s="50" t="e">
        <f>VLOOKUP(Table110[[#This Row],[FECHA /HORA]],TBL_CalcDarwin[],41,0)</f>
        <v>#REF!</v>
      </c>
      <c r="J228" s="50" t="e">
        <f>Table110[[#This Row],[MW Proyectada (Barra A)]]+Table110[[#This Row],[MW Proyectada (Barra B)]]</f>
        <v>#REF!</v>
      </c>
      <c r="L228" s="50" t="e">
        <f t="shared" si="9"/>
        <v>#REF!</v>
      </c>
      <c r="M228" s="50" t="e">
        <f>IF(Table110[[#This Row],[TOTAL MW]]&lt;165,Table110[[#This Row],[MW Proyectada (Barra A)]],Table110[[#This Row],[MW Proyectada (Barra A)]]*165/Table110[[#This Row],[TOTAL MW]])</f>
        <v>#REF!</v>
      </c>
      <c r="N228" s="50" t="e">
        <f>IF(Table110[[#This Row],[TOTAL MW]]&lt;165,Table110[[#This Row],[MW Proyectada (Barra B)]],Table110[[#This Row],[MW Proyectada (Barra B)]]*165/Table110[[#This Row],[TOTAL MW]])</f>
        <v>#REF!</v>
      </c>
      <c r="P228" s="54"/>
      <c r="Q228" s="54"/>
      <c r="R228" s="57"/>
      <c r="S228" s="57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baseColWidth="10" defaultColWidth="8.6328125" defaultRowHeight="14.5" x14ac:dyDescent="0.35"/>
  <cols>
    <col min="2" max="2" width="12.453125" bestFit="1" customWidth="1"/>
    <col min="4" max="4" width="18.453125" bestFit="1" customWidth="1"/>
    <col min="5" max="5" width="13" style="15" customWidth="1"/>
    <col min="6" max="6" width="16.36328125" style="1" customWidth="1"/>
    <col min="7" max="7" width="16.6328125" style="1" customWidth="1"/>
    <col min="8" max="9" width="18.6328125" bestFit="1" customWidth="1"/>
    <col min="10" max="10" width="20.54296875" bestFit="1" customWidth="1"/>
  </cols>
  <sheetData>
    <row r="1" spans="2:10" ht="18.5" x14ac:dyDescent="0.45">
      <c r="B1" s="64" t="e">
        <f>"PROYECCIÓN DE GENERACIÓN PLOME "&amp;TEXT(B3,"DD MMM")&amp;" - "&amp;TEXT(B3+9,"DD MMM")</f>
        <v>#REF!</v>
      </c>
      <c r="C1" s="62"/>
      <c r="D1" s="62"/>
      <c r="E1" s="63"/>
      <c r="F1" s="65"/>
    </row>
    <row r="2" spans="2:10" ht="59.25" customHeight="1" x14ac:dyDescent="0.3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</row>
    <row r="3" spans="2:10" x14ac:dyDescent="0.35">
      <c r="B3" s="55" t="e">
        <f>Table110[[#This Row],[Fecha]]</f>
        <v>#REF!</v>
      </c>
      <c r="C3" s="49" t="e">
        <f>Table110[[#This Row],[Hora]]</f>
        <v>#REF!</v>
      </c>
      <c r="D3" s="56" t="e">
        <f>Table14[[#This Row],[Fecha]]</f>
        <v>#REF!</v>
      </c>
      <c r="E3" s="50" t="e">
        <f>Table110[[#This Row],[Viento m/s]]</f>
        <v>#REF!</v>
      </c>
      <c r="F3" s="58" t="e">
        <f>VLOOKUP(Table14[[#This Row],[FECHA /HORA]],TBL_CalcDarwin[],46,0)</f>
        <v>#REF!</v>
      </c>
      <c r="G3" s="58" t="e">
        <f>VLOOKUP(Table14[[#This Row],[FECHA /HORA]],TBL_CalcDarwin[],47,0)</f>
        <v>#REF!</v>
      </c>
      <c r="H3" s="58" t="e">
        <f>VLOOKUP(Table14[[#This Row],[FECHA /HORA]],TBL_CalcDarwin[],44,0)</f>
        <v>#REF!</v>
      </c>
      <c r="I3" s="58" t="e">
        <f>VLOOKUP(Table14[[#This Row],[FECHA /HORA]],TBL_CalcDarwin[],45,0)</f>
        <v>#REF!</v>
      </c>
      <c r="J3" s="50" t="e">
        <f>Table14[[#This Row],[MW Proyectada (Barra A)]]+Table14[[#This Row],[MW Proyectada (Barra B)]]</f>
        <v>#REF!</v>
      </c>
    </row>
    <row r="4" spans="2:10" x14ac:dyDescent="0.35">
      <c r="B4" s="55" t="e">
        <f>Table110[[#This Row],[Fecha]]</f>
        <v>#REF!</v>
      </c>
      <c r="C4" s="49" t="e">
        <f>Table110[[#This Row],[Hora]]</f>
        <v>#REF!</v>
      </c>
      <c r="D4" s="56" t="e">
        <f>Table14[[#This Row],[Fecha]]</f>
        <v>#REF!</v>
      </c>
      <c r="E4" s="50" t="e">
        <f>Table110[[#This Row],[Viento m/s]]</f>
        <v>#REF!</v>
      </c>
      <c r="F4" s="59" t="e">
        <f>VLOOKUP(Table14[[#This Row],[FECHA /HORA]],TBL_CalcDarwin[],46,0)</f>
        <v>#REF!</v>
      </c>
      <c r="G4" s="59" t="e">
        <f>VLOOKUP(Table14[[#This Row],[FECHA /HORA]],TBL_CalcDarwin[],47,0)</f>
        <v>#REF!</v>
      </c>
      <c r="H4" s="59" t="e">
        <f>VLOOKUP(Table14[[#This Row],[FECHA /HORA]],TBL_CalcDarwin[],44,0)</f>
        <v>#REF!</v>
      </c>
      <c r="I4" s="59" t="e">
        <f>VLOOKUP(Table14[[#This Row],[FECHA /HORA]],TBL_CalcDarwin[],45,0)</f>
        <v>#REF!</v>
      </c>
      <c r="J4" s="50" t="e">
        <f>Table14[[#This Row],[MW Proyectada (Barra A)]]+Table14[[#This Row],[MW Proyectada (Barra B)]]</f>
        <v>#REF!</v>
      </c>
    </row>
    <row r="5" spans="2:10" x14ac:dyDescent="0.35">
      <c r="B5" s="55" t="e">
        <f>Table110[[#This Row],[Fecha]]</f>
        <v>#REF!</v>
      </c>
      <c r="C5" s="49" t="e">
        <f>Table110[[#This Row],[Hora]]</f>
        <v>#REF!</v>
      </c>
      <c r="D5" s="56" t="e">
        <f>Table14[[#This Row],[Fecha]]</f>
        <v>#REF!</v>
      </c>
      <c r="E5" s="50" t="e">
        <f>Table110[[#This Row],[Viento m/s]]</f>
        <v>#REF!</v>
      </c>
      <c r="F5" s="58" t="e">
        <f>VLOOKUP(Table14[[#This Row],[FECHA /HORA]],TBL_CalcDarwin[],46,0)</f>
        <v>#REF!</v>
      </c>
      <c r="G5" s="58" t="e">
        <f>VLOOKUP(Table14[[#This Row],[FECHA /HORA]],TBL_CalcDarwin[],47,0)</f>
        <v>#REF!</v>
      </c>
      <c r="H5" s="58" t="e">
        <f>VLOOKUP(Table14[[#This Row],[FECHA /HORA]],TBL_CalcDarwin[],44,0)</f>
        <v>#REF!</v>
      </c>
      <c r="I5" s="58" t="e">
        <f>VLOOKUP(Table14[[#This Row],[FECHA /HORA]],TBL_CalcDarwin[],45,0)</f>
        <v>#REF!</v>
      </c>
      <c r="J5" s="50" t="e">
        <f>Table14[[#This Row],[MW Proyectada (Barra A)]]+Table14[[#This Row],[MW Proyectada (Barra B)]]</f>
        <v>#REF!</v>
      </c>
    </row>
    <row r="6" spans="2:10" x14ac:dyDescent="0.35">
      <c r="B6" s="55" t="e">
        <f>Table110[[#This Row],[Fecha]]</f>
        <v>#REF!</v>
      </c>
      <c r="C6" s="49" t="e">
        <f>Table110[[#This Row],[Hora]]</f>
        <v>#REF!</v>
      </c>
      <c r="D6" s="56" t="e">
        <f>Table14[[#This Row],[Fecha]]</f>
        <v>#REF!</v>
      </c>
      <c r="E6" s="50" t="e">
        <f>Table110[[#This Row],[Viento m/s]]</f>
        <v>#REF!</v>
      </c>
      <c r="F6" s="59" t="e">
        <f>VLOOKUP(Table14[[#This Row],[FECHA /HORA]],TBL_CalcDarwin[],46,0)</f>
        <v>#REF!</v>
      </c>
      <c r="G6" s="59" t="e">
        <f>VLOOKUP(Table14[[#This Row],[FECHA /HORA]],TBL_CalcDarwin[],47,0)</f>
        <v>#REF!</v>
      </c>
      <c r="H6" s="59" t="e">
        <f>VLOOKUP(Table14[[#This Row],[FECHA /HORA]],TBL_CalcDarwin[],44,0)</f>
        <v>#REF!</v>
      </c>
      <c r="I6" s="59" t="e">
        <f>VLOOKUP(Table14[[#This Row],[FECHA /HORA]],TBL_CalcDarwin[],45,0)</f>
        <v>#REF!</v>
      </c>
      <c r="J6" s="50" t="e">
        <f>Table14[[#This Row],[MW Proyectada (Barra A)]]+Table14[[#This Row],[MW Proyectada (Barra B)]]</f>
        <v>#REF!</v>
      </c>
    </row>
    <row r="7" spans="2:10" x14ac:dyDescent="0.35">
      <c r="B7" s="55" t="e">
        <f>Table110[[#This Row],[Fecha]]</f>
        <v>#REF!</v>
      </c>
      <c r="C7" s="49" t="e">
        <f>Table110[[#This Row],[Hora]]</f>
        <v>#REF!</v>
      </c>
      <c r="D7" s="56" t="e">
        <f>Table14[[#This Row],[Fecha]]</f>
        <v>#REF!</v>
      </c>
      <c r="E7" s="50" t="e">
        <f>Table110[[#This Row],[Viento m/s]]</f>
        <v>#REF!</v>
      </c>
      <c r="F7" s="58" t="e">
        <f>VLOOKUP(Table14[[#This Row],[FECHA /HORA]],TBL_CalcDarwin[],46,0)</f>
        <v>#REF!</v>
      </c>
      <c r="G7" s="58" t="e">
        <f>VLOOKUP(Table14[[#This Row],[FECHA /HORA]],TBL_CalcDarwin[],47,0)</f>
        <v>#REF!</v>
      </c>
      <c r="H7" s="58" t="e">
        <f>VLOOKUP(Table14[[#This Row],[FECHA /HORA]],TBL_CalcDarwin[],44,0)</f>
        <v>#REF!</v>
      </c>
      <c r="I7" s="58" t="e">
        <f>VLOOKUP(Table14[[#This Row],[FECHA /HORA]],TBL_CalcDarwin[],45,0)</f>
        <v>#REF!</v>
      </c>
      <c r="J7" s="50" t="e">
        <f>Table14[[#This Row],[MW Proyectada (Barra A)]]+Table14[[#This Row],[MW Proyectada (Barra B)]]</f>
        <v>#REF!</v>
      </c>
    </row>
    <row r="8" spans="2:10" x14ac:dyDescent="0.35">
      <c r="B8" s="55" t="e">
        <f>Table110[[#This Row],[Fecha]]</f>
        <v>#REF!</v>
      </c>
      <c r="C8" s="49" t="e">
        <f>Table110[[#This Row],[Hora]]</f>
        <v>#REF!</v>
      </c>
      <c r="D8" s="56" t="e">
        <f>Table14[[#This Row],[Fecha]]</f>
        <v>#REF!</v>
      </c>
      <c r="E8" s="50" t="e">
        <f>Table110[[#This Row],[Viento m/s]]</f>
        <v>#REF!</v>
      </c>
      <c r="F8" s="59" t="e">
        <f>VLOOKUP(Table14[[#This Row],[FECHA /HORA]],TBL_CalcDarwin[],46,0)</f>
        <v>#REF!</v>
      </c>
      <c r="G8" s="59" t="e">
        <f>VLOOKUP(Table14[[#This Row],[FECHA /HORA]],TBL_CalcDarwin[],47,0)</f>
        <v>#REF!</v>
      </c>
      <c r="H8" s="59" t="e">
        <f>VLOOKUP(Table14[[#This Row],[FECHA /HORA]],TBL_CalcDarwin[],44,0)</f>
        <v>#REF!</v>
      </c>
      <c r="I8" s="59" t="e">
        <f>VLOOKUP(Table14[[#This Row],[FECHA /HORA]],TBL_CalcDarwin[],45,0)</f>
        <v>#REF!</v>
      </c>
      <c r="J8" s="50" t="e">
        <f>Table14[[#This Row],[MW Proyectada (Barra A)]]+Table14[[#This Row],[MW Proyectada (Barra B)]]</f>
        <v>#REF!</v>
      </c>
    </row>
    <row r="9" spans="2:10" x14ac:dyDescent="0.35">
      <c r="B9" s="55" t="e">
        <f>Table110[[#This Row],[Fecha]]</f>
        <v>#REF!</v>
      </c>
      <c r="C9" s="49" t="e">
        <f>Table110[[#This Row],[Hora]]</f>
        <v>#REF!</v>
      </c>
      <c r="D9" s="56" t="e">
        <f>Table14[[#This Row],[Fecha]]</f>
        <v>#REF!</v>
      </c>
      <c r="E9" s="50" t="e">
        <f>Table110[[#This Row],[Viento m/s]]</f>
        <v>#REF!</v>
      </c>
      <c r="F9" s="58" t="e">
        <f>VLOOKUP(Table14[[#This Row],[FECHA /HORA]],TBL_CalcDarwin[],46,0)</f>
        <v>#REF!</v>
      </c>
      <c r="G9" s="58" t="e">
        <f>VLOOKUP(Table14[[#This Row],[FECHA /HORA]],TBL_CalcDarwin[],47,0)</f>
        <v>#REF!</v>
      </c>
      <c r="H9" s="58" t="e">
        <f>VLOOKUP(Table14[[#This Row],[FECHA /HORA]],TBL_CalcDarwin[],44,0)</f>
        <v>#REF!</v>
      </c>
      <c r="I9" s="58" t="e">
        <f>VLOOKUP(Table14[[#This Row],[FECHA /HORA]],TBL_CalcDarwin[],45,0)</f>
        <v>#REF!</v>
      </c>
      <c r="J9" s="50" t="e">
        <f>Table14[[#This Row],[MW Proyectada (Barra A)]]+Table14[[#This Row],[MW Proyectada (Barra B)]]</f>
        <v>#REF!</v>
      </c>
    </row>
    <row r="10" spans="2:10" x14ac:dyDescent="0.35">
      <c r="B10" s="55" t="e">
        <f>Table110[[#This Row],[Fecha]]</f>
        <v>#REF!</v>
      </c>
      <c r="C10" s="49" t="e">
        <f>Table110[[#This Row],[Hora]]</f>
        <v>#REF!</v>
      </c>
      <c r="D10" s="56" t="e">
        <f>Table14[[#This Row],[Fecha]]</f>
        <v>#REF!</v>
      </c>
      <c r="E10" s="50" t="e">
        <f>Table110[[#This Row],[Viento m/s]]</f>
        <v>#REF!</v>
      </c>
      <c r="F10" s="59" t="e">
        <f>VLOOKUP(Table14[[#This Row],[FECHA /HORA]],TBL_CalcDarwin[],46,0)</f>
        <v>#REF!</v>
      </c>
      <c r="G10" s="59" t="e">
        <f>VLOOKUP(Table14[[#This Row],[FECHA /HORA]],TBL_CalcDarwin[],47,0)</f>
        <v>#REF!</v>
      </c>
      <c r="H10" s="59" t="e">
        <f>VLOOKUP(Table14[[#This Row],[FECHA /HORA]],TBL_CalcDarwin[],44,0)</f>
        <v>#REF!</v>
      </c>
      <c r="I10" s="59" t="e">
        <f>VLOOKUP(Table14[[#This Row],[FECHA /HORA]],TBL_CalcDarwin[],45,0)</f>
        <v>#REF!</v>
      </c>
      <c r="J10" s="50" t="e">
        <f>Table14[[#This Row],[MW Proyectada (Barra A)]]+Table14[[#This Row],[MW Proyectada (Barra B)]]</f>
        <v>#REF!</v>
      </c>
    </row>
    <row r="11" spans="2:10" x14ac:dyDescent="0.35">
      <c r="B11" s="55" t="e">
        <f>Table110[[#This Row],[Fecha]]</f>
        <v>#REF!</v>
      </c>
      <c r="C11" s="49" t="e">
        <f>Table110[[#This Row],[Hora]]</f>
        <v>#REF!</v>
      </c>
      <c r="D11" s="56" t="e">
        <f>Table14[[#This Row],[Fecha]]</f>
        <v>#REF!</v>
      </c>
      <c r="E11" s="50" t="e">
        <f>Table110[[#This Row],[Viento m/s]]</f>
        <v>#REF!</v>
      </c>
      <c r="F11" s="58" t="e">
        <f>VLOOKUP(Table14[[#This Row],[FECHA /HORA]],TBL_CalcDarwin[],46,0)</f>
        <v>#REF!</v>
      </c>
      <c r="G11" s="58" t="e">
        <f>VLOOKUP(Table14[[#This Row],[FECHA /HORA]],TBL_CalcDarwin[],47,0)</f>
        <v>#REF!</v>
      </c>
      <c r="H11" s="58" t="e">
        <f>VLOOKUP(Table14[[#This Row],[FECHA /HORA]],TBL_CalcDarwin[],44,0)</f>
        <v>#REF!</v>
      </c>
      <c r="I11" s="58" t="e">
        <f>VLOOKUP(Table14[[#This Row],[FECHA /HORA]],TBL_CalcDarwin[],45,0)</f>
        <v>#REF!</v>
      </c>
      <c r="J11" s="50" t="e">
        <f>Table14[[#This Row],[MW Proyectada (Barra A)]]+Table14[[#This Row],[MW Proyectada (Barra B)]]</f>
        <v>#REF!</v>
      </c>
    </row>
    <row r="12" spans="2:10" x14ac:dyDescent="0.35">
      <c r="B12" s="55" t="e">
        <f>Table110[[#This Row],[Fecha]]</f>
        <v>#REF!</v>
      </c>
      <c r="C12" s="49" t="e">
        <f>Table110[[#This Row],[Hora]]</f>
        <v>#REF!</v>
      </c>
      <c r="D12" s="56" t="e">
        <f>Table14[[#This Row],[Fecha]]</f>
        <v>#REF!</v>
      </c>
      <c r="E12" s="50" t="e">
        <f>Table110[[#This Row],[Viento m/s]]</f>
        <v>#REF!</v>
      </c>
      <c r="F12" s="59" t="e">
        <f>VLOOKUP(Table14[[#This Row],[FECHA /HORA]],TBL_CalcDarwin[],46,0)</f>
        <v>#REF!</v>
      </c>
      <c r="G12" s="59" t="e">
        <f>VLOOKUP(Table14[[#This Row],[FECHA /HORA]],TBL_CalcDarwin[],47,0)</f>
        <v>#REF!</v>
      </c>
      <c r="H12" s="59" t="e">
        <f>VLOOKUP(Table14[[#This Row],[FECHA /HORA]],TBL_CalcDarwin[],44,0)</f>
        <v>#REF!</v>
      </c>
      <c r="I12" s="59" t="e">
        <f>VLOOKUP(Table14[[#This Row],[FECHA /HORA]],TBL_CalcDarwin[],45,0)</f>
        <v>#REF!</v>
      </c>
      <c r="J12" s="50" t="e">
        <f>Table14[[#This Row],[MW Proyectada (Barra A)]]+Table14[[#This Row],[MW Proyectada (Barra B)]]</f>
        <v>#REF!</v>
      </c>
    </row>
    <row r="13" spans="2:10" x14ac:dyDescent="0.35">
      <c r="B13" s="55" t="e">
        <f>Table110[[#This Row],[Fecha]]</f>
        <v>#REF!</v>
      </c>
      <c r="C13" s="49" t="e">
        <f>Table110[[#This Row],[Hora]]</f>
        <v>#REF!</v>
      </c>
      <c r="D13" s="56" t="e">
        <f>Table14[[#This Row],[Fecha]]</f>
        <v>#REF!</v>
      </c>
      <c r="E13" s="50" t="e">
        <f>Table110[[#This Row],[Viento m/s]]</f>
        <v>#REF!</v>
      </c>
      <c r="F13" s="58" t="e">
        <f>VLOOKUP(Table14[[#This Row],[FECHA /HORA]],TBL_CalcDarwin[],46,0)</f>
        <v>#REF!</v>
      </c>
      <c r="G13" s="58" t="e">
        <f>VLOOKUP(Table14[[#This Row],[FECHA /HORA]],TBL_CalcDarwin[],47,0)</f>
        <v>#REF!</v>
      </c>
      <c r="H13" s="58" t="e">
        <f>VLOOKUP(Table14[[#This Row],[FECHA /HORA]],TBL_CalcDarwin[],44,0)</f>
        <v>#REF!</v>
      </c>
      <c r="I13" s="58" t="e">
        <f>VLOOKUP(Table14[[#This Row],[FECHA /HORA]],TBL_CalcDarwin[],45,0)</f>
        <v>#REF!</v>
      </c>
      <c r="J13" s="50" t="e">
        <f>Table14[[#This Row],[MW Proyectada (Barra A)]]+Table14[[#This Row],[MW Proyectada (Barra B)]]</f>
        <v>#REF!</v>
      </c>
    </row>
    <row r="14" spans="2:10" x14ac:dyDescent="0.35">
      <c r="B14" s="55" t="e">
        <f>Table110[[#This Row],[Fecha]]</f>
        <v>#REF!</v>
      </c>
      <c r="C14" s="49" t="e">
        <f>Table110[[#This Row],[Hora]]</f>
        <v>#REF!</v>
      </c>
      <c r="D14" s="56" t="e">
        <f>Table14[[#This Row],[Fecha]]</f>
        <v>#REF!</v>
      </c>
      <c r="E14" s="50" t="e">
        <f>Table110[[#This Row],[Viento m/s]]</f>
        <v>#REF!</v>
      </c>
      <c r="F14" s="59" t="e">
        <f>VLOOKUP(Table14[[#This Row],[FECHA /HORA]],TBL_CalcDarwin[],46,0)</f>
        <v>#REF!</v>
      </c>
      <c r="G14" s="59" t="e">
        <f>VLOOKUP(Table14[[#This Row],[FECHA /HORA]],TBL_CalcDarwin[],47,0)</f>
        <v>#REF!</v>
      </c>
      <c r="H14" s="59" t="e">
        <f>VLOOKUP(Table14[[#This Row],[FECHA /HORA]],TBL_CalcDarwin[],44,0)</f>
        <v>#REF!</v>
      </c>
      <c r="I14" s="59" t="e">
        <f>VLOOKUP(Table14[[#This Row],[FECHA /HORA]],TBL_CalcDarwin[],45,0)</f>
        <v>#REF!</v>
      </c>
      <c r="J14" s="50" t="e">
        <f>Table14[[#This Row],[MW Proyectada (Barra A)]]+Table14[[#This Row],[MW Proyectada (Barra B)]]</f>
        <v>#REF!</v>
      </c>
    </row>
    <row r="15" spans="2:10" x14ac:dyDescent="0.35">
      <c r="B15" s="55" t="e">
        <f>Table110[[#This Row],[Fecha]]</f>
        <v>#REF!</v>
      </c>
      <c r="C15" s="49" t="e">
        <f>Table110[[#This Row],[Hora]]</f>
        <v>#REF!</v>
      </c>
      <c r="D15" s="56" t="e">
        <f>Table14[[#This Row],[Fecha]]</f>
        <v>#REF!</v>
      </c>
      <c r="E15" s="50" t="e">
        <f>Table110[[#This Row],[Viento m/s]]</f>
        <v>#REF!</v>
      </c>
      <c r="F15" s="58" t="e">
        <f>VLOOKUP(Table14[[#This Row],[FECHA /HORA]],TBL_CalcDarwin[],46,0)</f>
        <v>#REF!</v>
      </c>
      <c r="G15" s="58" t="e">
        <f>VLOOKUP(Table14[[#This Row],[FECHA /HORA]],TBL_CalcDarwin[],47,0)</f>
        <v>#REF!</v>
      </c>
      <c r="H15" s="58" t="e">
        <f>VLOOKUP(Table14[[#This Row],[FECHA /HORA]],TBL_CalcDarwin[],44,0)</f>
        <v>#REF!</v>
      </c>
      <c r="I15" s="58" t="e">
        <f>VLOOKUP(Table14[[#This Row],[FECHA /HORA]],TBL_CalcDarwin[],45,0)</f>
        <v>#REF!</v>
      </c>
      <c r="J15" s="50" t="e">
        <f>Table14[[#This Row],[MW Proyectada (Barra A)]]+Table14[[#This Row],[MW Proyectada (Barra B)]]</f>
        <v>#REF!</v>
      </c>
    </row>
    <row r="16" spans="2:10" x14ac:dyDescent="0.35">
      <c r="B16" s="55" t="e">
        <f>Table110[[#This Row],[Fecha]]</f>
        <v>#REF!</v>
      </c>
      <c r="C16" s="49" t="e">
        <f>Table110[[#This Row],[Hora]]</f>
        <v>#REF!</v>
      </c>
      <c r="D16" s="56" t="e">
        <f>Table14[[#This Row],[Fecha]]</f>
        <v>#REF!</v>
      </c>
      <c r="E16" s="50" t="e">
        <f>Table110[[#This Row],[Viento m/s]]</f>
        <v>#REF!</v>
      </c>
      <c r="F16" s="59" t="e">
        <f>VLOOKUP(Table14[[#This Row],[FECHA /HORA]],TBL_CalcDarwin[],46,0)</f>
        <v>#REF!</v>
      </c>
      <c r="G16" s="59" t="e">
        <f>VLOOKUP(Table14[[#This Row],[FECHA /HORA]],TBL_CalcDarwin[],47,0)</f>
        <v>#REF!</v>
      </c>
      <c r="H16" s="59" t="e">
        <f>VLOOKUP(Table14[[#This Row],[FECHA /HORA]],TBL_CalcDarwin[],44,0)</f>
        <v>#REF!</v>
      </c>
      <c r="I16" s="59" t="e">
        <f>VLOOKUP(Table14[[#This Row],[FECHA /HORA]],TBL_CalcDarwin[],45,0)</f>
        <v>#REF!</v>
      </c>
      <c r="J16" s="50" t="e">
        <f>Table14[[#This Row],[MW Proyectada (Barra A)]]+Table14[[#This Row],[MW Proyectada (Barra B)]]</f>
        <v>#REF!</v>
      </c>
    </row>
    <row r="17" spans="2:10" x14ac:dyDescent="0.35">
      <c r="B17" s="55" t="e">
        <f>Table110[[#This Row],[Fecha]]</f>
        <v>#REF!</v>
      </c>
      <c r="C17" s="49" t="e">
        <f>Table110[[#This Row],[Hora]]</f>
        <v>#REF!</v>
      </c>
      <c r="D17" s="56" t="e">
        <f>Table14[[#This Row],[Fecha]]</f>
        <v>#REF!</v>
      </c>
      <c r="E17" s="50" t="e">
        <f>Table110[[#This Row],[Viento m/s]]</f>
        <v>#REF!</v>
      </c>
      <c r="F17" s="58" t="e">
        <f>VLOOKUP(Table14[[#This Row],[FECHA /HORA]],TBL_CalcDarwin[],46,0)</f>
        <v>#REF!</v>
      </c>
      <c r="G17" s="58" t="e">
        <f>VLOOKUP(Table14[[#This Row],[FECHA /HORA]],TBL_CalcDarwin[],47,0)</f>
        <v>#REF!</v>
      </c>
      <c r="H17" s="58" t="e">
        <f>VLOOKUP(Table14[[#This Row],[FECHA /HORA]],TBL_CalcDarwin[],44,0)</f>
        <v>#REF!</v>
      </c>
      <c r="I17" s="58" t="e">
        <f>VLOOKUP(Table14[[#This Row],[FECHA /HORA]],TBL_CalcDarwin[],45,0)</f>
        <v>#REF!</v>
      </c>
      <c r="J17" s="50" t="e">
        <f>Table14[[#This Row],[MW Proyectada (Barra A)]]+Table14[[#This Row],[MW Proyectada (Barra B)]]</f>
        <v>#REF!</v>
      </c>
    </row>
    <row r="18" spans="2:10" x14ac:dyDescent="0.35">
      <c r="B18" s="55" t="e">
        <f>Table110[[#This Row],[Fecha]]</f>
        <v>#REF!</v>
      </c>
      <c r="C18" s="49" t="e">
        <f>Table110[[#This Row],[Hora]]</f>
        <v>#REF!</v>
      </c>
      <c r="D18" s="56" t="e">
        <f>Table14[[#This Row],[Fecha]]</f>
        <v>#REF!</v>
      </c>
      <c r="E18" s="50" t="e">
        <f>Table110[[#This Row],[Viento m/s]]</f>
        <v>#REF!</v>
      </c>
      <c r="F18" s="59" t="e">
        <f>VLOOKUP(Table14[[#This Row],[FECHA /HORA]],TBL_CalcDarwin[],46,0)</f>
        <v>#REF!</v>
      </c>
      <c r="G18" s="59" t="e">
        <f>VLOOKUP(Table14[[#This Row],[FECHA /HORA]],TBL_CalcDarwin[],47,0)</f>
        <v>#REF!</v>
      </c>
      <c r="H18" s="59" t="e">
        <f>VLOOKUP(Table14[[#This Row],[FECHA /HORA]],TBL_CalcDarwin[],44,0)</f>
        <v>#REF!</v>
      </c>
      <c r="I18" s="59" t="e">
        <f>VLOOKUP(Table14[[#This Row],[FECHA /HORA]],TBL_CalcDarwin[],45,0)</f>
        <v>#REF!</v>
      </c>
      <c r="J18" s="50" t="e">
        <f>Table14[[#This Row],[MW Proyectada (Barra A)]]+Table14[[#This Row],[MW Proyectada (Barra B)]]</f>
        <v>#REF!</v>
      </c>
    </row>
    <row r="19" spans="2:10" x14ac:dyDescent="0.35">
      <c r="B19" s="55" t="e">
        <f>Table110[[#This Row],[Fecha]]</f>
        <v>#REF!</v>
      </c>
      <c r="C19" s="49" t="e">
        <f>Table110[[#This Row],[Hora]]</f>
        <v>#REF!</v>
      </c>
      <c r="D19" s="56" t="e">
        <f>Table14[[#This Row],[Fecha]]</f>
        <v>#REF!</v>
      </c>
      <c r="E19" s="50" t="e">
        <f>Table110[[#This Row],[Viento m/s]]</f>
        <v>#REF!</v>
      </c>
      <c r="F19" s="58" t="e">
        <f>VLOOKUP(Table14[[#This Row],[FECHA /HORA]],TBL_CalcDarwin[],46,0)</f>
        <v>#REF!</v>
      </c>
      <c r="G19" s="58" t="e">
        <f>VLOOKUP(Table14[[#This Row],[FECHA /HORA]],TBL_CalcDarwin[],47,0)</f>
        <v>#REF!</v>
      </c>
      <c r="H19" s="58" t="e">
        <f>VLOOKUP(Table14[[#This Row],[FECHA /HORA]],TBL_CalcDarwin[],44,0)</f>
        <v>#REF!</v>
      </c>
      <c r="I19" s="58" t="e">
        <f>VLOOKUP(Table14[[#This Row],[FECHA /HORA]],TBL_CalcDarwin[],45,0)</f>
        <v>#REF!</v>
      </c>
      <c r="J19" s="50" t="e">
        <f>Table14[[#This Row],[MW Proyectada (Barra A)]]+Table14[[#This Row],[MW Proyectada (Barra B)]]</f>
        <v>#REF!</v>
      </c>
    </row>
    <row r="20" spans="2:10" x14ac:dyDescent="0.35">
      <c r="B20" s="55" t="e">
        <f>Table110[[#This Row],[Fecha]]</f>
        <v>#REF!</v>
      </c>
      <c r="C20" s="49" t="e">
        <f>Table110[[#This Row],[Hora]]</f>
        <v>#REF!</v>
      </c>
      <c r="D20" s="56" t="e">
        <f>Table14[[#This Row],[Fecha]]</f>
        <v>#REF!</v>
      </c>
      <c r="E20" s="50" t="e">
        <f>Table110[[#This Row],[Viento m/s]]</f>
        <v>#REF!</v>
      </c>
      <c r="F20" s="59" t="e">
        <f>VLOOKUP(Table14[[#This Row],[FECHA /HORA]],TBL_CalcDarwin[],46,0)</f>
        <v>#REF!</v>
      </c>
      <c r="G20" s="59" t="e">
        <f>VLOOKUP(Table14[[#This Row],[FECHA /HORA]],TBL_CalcDarwin[],47,0)</f>
        <v>#REF!</v>
      </c>
      <c r="H20" s="59" t="e">
        <f>VLOOKUP(Table14[[#This Row],[FECHA /HORA]],TBL_CalcDarwin[],44,0)</f>
        <v>#REF!</v>
      </c>
      <c r="I20" s="59" t="e">
        <f>VLOOKUP(Table14[[#This Row],[FECHA /HORA]],TBL_CalcDarwin[],45,0)</f>
        <v>#REF!</v>
      </c>
      <c r="J20" s="50" t="e">
        <f>Table14[[#This Row],[MW Proyectada (Barra A)]]+Table14[[#This Row],[MW Proyectada (Barra B)]]</f>
        <v>#REF!</v>
      </c>
    </row>
    <row r="21" spans="2:10" x14ac:dyDescent="0.35">
      <c r="B21" s="55" t="e">
        <f>Table110[[#This Row],[Fecha]]</f>
        <v>#REF!</v>
      </c>
      <c r="C21" s="49" t="e">
        <f>Table110[[#This Row],[Hora]]</f>
        <v>#REF!</v>
      </c>
      <c r="D21" s="56" t="e">
        <f>Table14[[#This Row],[Fecha]]</f>
        <v>#REF!</v>
      </c>
      <c r="E21" s="50" t="e">
        <f>Table110[[#This Row],[Viento m/s]]</f>
        <v>#REF!</v>
      </c>
      <c r="F21" s="58" t="e">
        <f>VLOOKUP(Table14[[#This Row],[FECHA /HORA]],TBL_CalcDarwin[],46,0)</f>
        <v>#REF!</v>
      </c>
      <c r="G21" s="58" t="e">
        <f>VLOOKUP(Table14[[#This Row],[FECHA /HORA]],TBL_CalcDarwin[],47,0)</f>
        <v>#REF!</v>
      </c>
      <c r="H21" s="58" t="e">
        <f>VLOOKUP(Table14[[#This Row],[FECHA /HORA]],TBL_CalcDarwin[],44,0)</f>
        <v>#REF!</v>
      </c>
      <c r="I21" s="58" t="e">
        <f>VLOOKUP(Table14[[#This Row],[FECHA /HORA]],TBL_CalcDarwin[],45,0)</f>
        <v>#REF!</v>
      </c>
      <c r="J21" s="50" t="e">
        <f>Table14[[#This Row],[MW Proyectada (Barra A)]]+Table14[[#This Row],[MW Proyectada (Barra B)]]</f>
        <v>#REF!</v>
      </c>
    </row>
    <row r="22" spans="2:10" x14ac:dyDescent="0.35">
      <c r="B22" s="55" t="e">
        <f>Table110[[#This Row],[Fecha]]</f>
        <v>#REF!</v>
      </c>
      <c r="C22" s="49" t="e">
        <f>Table110[[#This Row],[Hora]]</f>
        <v>#REF!</v>
      </c>
      <c r="D22" s="56" t="e">
        <f>Table14[[#This Row],[Fecha]]</f>
        <v>#REF!</v>
      </c>
      <c r="E22" s="50" t="e">
        <f>Table110[[#This Row],[Viento m/s]]</f>
        <v>#REF!</v>
      </c>
      <c r="F22" s="59" t="e">
        <f>VLOOKUP(Table14[[#This Row],[FECHA /HORA]],TBL_CalcDarwin[],46,0)</f>
        <v>#REF!</v>
      </c>
      <c r="G22" s="59" t="e">
        <f>VLOOKUP(Table14[[#This Row],[FECHA /HORA]],TBL_CalcDarwin[],47,0)</f>
        <v>#REF!</v>
      </c>
      <c r="H22" s="59" t="e">
        <f>VLOOKUP(Table14[[#This Row],[FECHA /HORA]],TBL_CalcDarwin[],44,0)</f>
        <v>#REF!</v>
      </c>
      <c r="I22" s="59" t="e">
        <f>VLOOKUP(Table14[[#This Row],[FECHA /HORA]],TBL_CalcDarwin[],45,0)</f>
        <v>#REF!</v>
      </c>
      <c r="J22" s="50" t="e">
        <f>Table14[[#This Row],[MW Proyectada (Barra A)]]+Table14[[#This Row],[MW Proyectada (Barra B)]]</f>
        <v>#REF!</v>
      </c>
    </row>
    <row r="23" spans="2:10" x14ac:dyDescent="0.35">
      <c r="B23" s="55" t="e">
        <f>Table110[[#This Row],[Fecha]]</f>
        <v>#REF!</v>
      </c>
      <c r="C23" s="49" t="e">
        <f>Table110[[#This Row],[Hora]]</f>
        <v>#REF!</v>
      </c>
      <c r="D23" s="56" t="e">
        <f>Table14[[#This Row],[Fecha]]</f>
        <v>#REF!</v>
      </c>
      <c r="E23" s="50" t="e">
        <f>Table110[[#This Row],[Viento m/s]]</f>
        <v>#REF!</v>
      </c>
      <c r="F23" s="58" t="e">
        <f>VLOOKUP(Table14[[#This Row],[FECHA /HORA]],TBL_CalcDarwin[],46,0)</f>
        <v>#REF!</v>
      </c>
      <c r="G23" s="58" t="e">
        <f>VLOOKUP(Table14[[#This Row],[FECHA /HORA]],TBL_CalcDarwin[],47,0)</f>
        <v>#REF!</v>
      </c>
      <c r="H23" s="58" t="e">
        <f>VLOOKUP(Table14[[#This Row],[FECHA /HORA]],TBL_CalcDarwin[],44,0)</f>
        <v>#REF!</v>
      </c>
      <c r="I23" s="58" t="e">
        <f>VLOOKUP(Table14[[#This Row],[FECHA /HORA]],TBL_CalcDarwin[],45,0)</f>
        <v>#REF!</v>
      </c>
      <c r="J23" s="50" t="e">
        <f>Table14[[#This Row],[MW Proyectada (Barra A)]]+Table14[[#This Row],[MW Proyectada (Barra B)]]</f>
        <v>#REF!</v>
      </c>
    </row>
    <row r="24" spans="2:10" x14ac:dyDescent="0.35">
      <c r="B24" s="55" t="e">
        <f>Table110[[#This Row],[Fecha]]</f>
        <v>#REF!</v>
      </c>
      <c r="C24" s="49" t="e">
        <f>Table110[[#This Row],[Hora]]</f>
        <v>#REF!</v>
      </c>
      <c r="D24" s="56" t="e">
        <f>Table14[[#This Row],[Fecha]]</f>
        <v>#REF!</v>
      </c>
      <c r="E24" s="50" t="e">
        <f>Table110[[#This Row],[Viento m/s]]</f>
        <v>#REF!</v>
      </c>
      <c r="F24" s="59" t="e">
        <f>VLOOKUP(Table14[[#This Row],[FECHA /HORA]],TBL_CalcDarwin[],46,0)</f>
        <v>#REF!</v>
      </c>
      <c r="G24" s="59" t="e">
        <f>VLOOKUP(Table14[[#This Row],[FECHA /HORA]],TBL_CalcDarwin[],47,0)</f>
        <v>#REF!</v>
      </c>
      <c r="H24" s="59" t="e">
        <f>VLOOKUP(Table14[[#This Row],[FECHA /HORA]],TBL_CalcDarwin[],44,0)</f>
        <v>#REF!</v>
      </c>
      <c r="I24" s="59" t="e">
        <f>VLOOKUP(Table14[[#This Row],[FECHA /HORA]],TBL_CalcDarwin[],45,0)</f>
        <v>#REF!</v>
      </c>
      <c r="J24" s="50" t="e">
        <f>Table14[[#This Row],[MW Proyectada (Barra A)]]+Table14[[#This Row],[MW Proyectada (Barra B)]]</f>
        <v>#REF!</v>
      </c>
    </row>
    <row r="25" spans="2:10" x14ac:dyDescent="0.35">
      <c r="B25" s="55" t="e">
        <f>Table110[[#This Row],[Fecha]]</f>
        <v>#REF!</v>
      </c>
      <c r="C25" s="49" t="e">
        <f>Table110[[#This Row],[Hora]]</f>
        <v>#REF!</v>
      </c>
      <c r="D25" s="56" t="e">
        <f>Table14[[#This Row],[Fecha]]</f>
        <v>#REF!</v>
      </c>
      <c r="E25" s="50" t="e">
        <f>Table110[[#This Row],[Viento m/s]]</f>
        <v>#REF!</v>
      </c>
      <c r="F25" s="58" t="e">
        <f>VLOOKUP(Table14[[#This Row],[FECHA /HORA]],TBL_CalcDarwin[],46,0)</f>
        <v>#REF!</v>
      </c>
      <c r="G25" s="58" t="e">
        <f>VLOOKUP(Table14[[#This Row],[FECHA /HORA]],TBL_CalcDarwin[],47,0)</f>
        <v>#REF!</v>
      </c>
      <c r="H25" s="58" t="e">
        <f>VLOOKUP(Table14[[#This Row],[FECHA /HORA]],TBL_CalcDarwin[],44,0)</f>
        <v>#REF!</v>
      </c>
      <c r="I25" s="58" t="e">
        <f>VLOOKUP(Table14[[#This Row],[FECHA /HORA]],TBL_CalcDarwin[],45,0)</f>
        <v>#REF!</v>
      </c>
      <c r="J25" s="50" t="e">
        <f>Table14[[#This Row],[MW Proyectada (Barra A)]]+Table14[[#This Row],[MW Proyectada (Barra B)]]</f>
        <v>#REF!</v>
      </c>
    </row>
    <row r="26" spans="2:10" x14ac:dyDescent="0.35">
      <c r="B26" s="55" t="e">
        <f>Table110[[#This Row],[Fecha]]</f>
        <v>#REF!</v>
      </c>
      <c r="C26" s="49" t="e">
        <f>Table110[[#This Row],[Hora]]</f>
        <v>#REF!</v>
      </c>
      <c r="D26" s="56" t="e">
        <f>Table14[[#This Row],[Fecha]]</f>
        <v>#REF!</v>
      </c>
      <c r="E26" s="50" t="e">
        <f>Table110[[#This Row],[Viento m/s]]</f>
        <v>#REF!</v>
      </c>
      <c r="F26" s="59" t="e">
        <f>VLOOKUP(Table14[[#This Row],[FECHA /HORA]],TBL_CalcDarwin[],46,0)</f>
        <v>#REF!</v>
      </c>
      <c r="G26" s="59" t="e">
        <f>VLOOKUP(Table14[[#This Row],[FECHA /HORA]],TBL_CalcDarwin[],47,0)</f>
        <v>#REF!</v>
      </c>
      <c r="H26" s="59" t="e">
        <f>VLOOKUP(Table14[[#This Row],[FECHA /HORA]],TBL_CalcDarwin[],44,0)</f>
        <v>#REF!</v>
      </c>
      <c r="I26" s="59" t="e">
        <f>VLOOKUP(Table14[[#This Row],[FECHA /HORA]],TBL_CalcDarwin[],45,0)</f>
        <v>#REF!</v>
      </c>
      <c r="J26" s="50" t="e">
        <f>Table14[[#This Row],[MW Proyectada (Barra A)]]+Table14[[#This Row],[MW Proyectada (Barra B)]]</f>
        <v>#REF!</v>
      </c>
    </row>
    <row r="27" spans="2:10" x14ac:dyDescent="0.35">
      <c r="B27" s="55" t="e">
        <f>Table110[[#This Row],[Fecha]]</f>
        <v>#REF!</v>
      </c>
      <c r="C27" s="49" t="e">
        <f>Table110[[#This Row],[Hora]]</f>
        <v>#REF!</v>
      </c>
      <c r="D27" s="56" t="e">
        <f>Table14[[#This Row],[Fecha]]</f>
        <v>#REF!</v>
      </c>
      <c r="E27" s="50" t="e">
        <f>Table110[[#This Row],[Viento m/s]]</f>
        <v>#REF!</v>
      </c>
      <c r="F27" s="58" t="e">
        <f>VLOOKUP(Table14[[#This Row],[FECHA /HORA]],TBL_CalcDarwin[],46,0)</f>
        <v>#REF!</v>
      </c>
      <c r="G27" s="58" t="e">
        <f>VLOOKUP(Table14[[#This Row],[FECHA /HORA]],TBL_CalcDarwin[],47,0)</f>
        <v>#REF!</v>
      </c>
      <c r="H27" s="58" t="e">
        <f>VLOOKUP(Table14[[#This Row],[FECHA /HORA]],TBL_CalcDarwin[],44,0)</f>
        <v>#REF!</v>
      </c>
      <c r="I27" s="58" t="e">
        <f>VLOOKUP(Table14[[#This Row],[FECHA /HORA]],TBL_CalcDarwin[],45,0)</f>
        <v>#REF!</v>
      </c>
      <c r="J27" s="50" t="e">
        <f>Table14[[#This Row],[MW Proyectada (Barra A)]]+Table14[[#This Row],[MW Proyectada (Barra B)]]</f>
        <v>#REF!</v>
      </c>
    </row>
    <row r="28" spans="2:10" x14ac:dyDescent="0.35">
      <c r="B28" s="55" t="e">
        <f>Table110[[#This Row],[Fecha]]</f>
        <v>#REF!</v>
      </c>
      <c r="C28" s="49" t="e">
        <f>Table110[[#This Row],[Hora]]</f>
        <v>#REF!</v>
      </c>
      <c r="D28" s="56" t="e">
        <f>Table14[[#This Row],[Fecha]]</f>
        <v>#REF!</v>
      </c>
      <c r="E28" s="50" t="e">
        <f>Table110[[#This Row],[Viento m/s]]</f>
        <v>#REF!</v>
      </c>
      <c r="F28" s="59" t="e">
        <f>VLOOKUP(Table14[[#This Row],[FECHA /HORA]],TBL_CalcDarwin[],46,0)</f>
        <v>#REF!</v>
      </c>
      <c r="G28" s="59" t="e">
        <f>VLOOKUP(Table14[[#This Row],[FECHA /HORA]],TBL_CalcDarwin[],47,0)</f>
        <v>#REF!</v>
      </c>
      <c r="H28" s="59" t="e">
        <f>VLOOKUP(Table14[[#This Row],[FECHA /HORA]],TBL_CalcDarwin[],44,0)</f>
        <v>#REF!</v>
      </c>
      <c r="I28" s="59" t="e">
        <f>VLOOKUP(Table14[[#This Row],[FECHA /HORA]],TBL_CalcDarwin[],45,0)</f>
        <v>#REF!</v>
      </c>
      <c r="J28" s="50" t="e">
        <f>Table14[[#This Row],[MW Proyectada (Barra A)]]+Table14[[#This Row],[MW Proyectada (Barra B)]]</f>
        <v>#REF!</v>
      </c>
    </row>
    <row r="29" spans="2:10" x14ac:dyDescent="0.35">
      <c r="B29" s="55" t="e">
        <f>Table110[[#This Row],[Fecha]]</f>
        <v>#REF!</v>
      </c>
      <c r="C29" s="49" t="e">
        <f>Table110[[#This Row],[Hora]]</f>
        <v>#REF!</v>
      </c>
      <c r="D29" s="56" t="e">
        <f>Table14[[#This Row],[Fecha]]</f>
        <v>#REF!</v>
      </c>
      <c r="E29" s="50" t="e">
        <f>Table110[[#This Row],[Viento m/s]]</f>
        <v>#REF!</v>
      </c>
      <c r="F29" s="58" t="e">
        <f>VLOOKUP(Table14[[#This Row],[FECHA /HORA]],TBL_CalcDarwin[],46,0)</f>
        <v>#REF!</v>
      </c>
      <c r="G29" s="58" t="e">
        <f>VLOOKUP(Table14[[#This Row],[FECHA /HORA]],TBL_CalcDarwin[],47,0)</f>
        <v>#REF!</v>
      </c>
      <c r="H29" s="58" t="e">
        <f>VLOOKUP(Table14[[#This Row],[FECHA /HORA]],TBL_CalcDarwin[],44,0)</f>
        <v>#REF!</v>
      </c>
      <c r="I29" s="58" t="e">
        <f>VLOOKUP(Table14[[#This Row],[FECHA /HORA]],TBL_CalcDarwin[],45,0)</f>
        <v>#REF!</v>
      </c>
      <c r="J29" s="50" t="e">
        <f>Table14[[#This Row],[MW Proyectada (Barra A)]]+Table14[[#This Row],[MW Proyectada (Barra B)]]</f>
        <v>#REF!</v>
      </c>
    </row>
    <row r="30" spans="2:10" x14ac:dyDescent="0.35">
      <c r="B30" s="55" t="e">
        <f>Table110[[#This Row],[Fecha]]</f>
        <v>#REF!</v>
      </c>
      <c r="C30" s="49" t="e">
        <f>Table110[[#This Row],[Hora]]</f>
        <v>#REF!</v>
      </c>
      <c r="D30" s="56" t="e">
        <f>Table14[[#This Row],[Fecha]]</f>
        <v>#REF!</v>
      </c>
      <c r="E30" s="50" t="e">
        <f>Table110[[#This Row],[Viento m/s]]</f>
        <v>#REF!</v>
      </c>
      <c r="F30" s="59" t="e">
        <f>VLOOKUP(Table14[[#This Row],[FECHA /HORA]],TBL_CalcDarwin[],46,0)</f>
        <v>#REF!</v>
      </c>
      <c r="G30" s="59" t="e">
        <f>VLOOKUP(Table14[[#This Row],[FECHA /HORA]],TBL_CalcDarwin[],47,0)</f>
        <v>#REF!</v>
      </c>
      <c r="H30" s="59" t="e">
        <f>VLOOKUP(Table14[[#This Row],[FECHA /HORA]],TBL_CalcDarwin[],44,0)</f>
        <v>#REF!</v>
      </c>
      <c r="I30" s="59" t="e">
        <f>VLOOKUP(Table14[[#This Row],[FECHA /HORA]],TBL_CalcDarwin[],45,0)</f>
        <v>#REF!</v>
      </c>
      <c r="J30" s="50" t="e">
        <f>Table14[[#This Row],[MW Proyectada (Barra A)]]+Table14[[#This Row],[MW Proyectada (Barra B)]]</f>
        <v>#REF!</v>
      </c>
    </row>
    <row r="31" spans="2:10" x14ac:dyDescent="0.35">
      <c r="B31" s="55" t="e">
        <f>Table110[[#This Row],[Fecha]]</f>
        <v>#REF!</v>
      </c>
      <c r="C31" s="49" t="e">
        <f>Table110[[#This Row],[Hora]]</f>
        <v>#REF!</v>
      </c>
      <c r="D31" s="56" t="e">
        <f>Table14[[#This Row],[Fecha]]</f>
        <v>#REF!</v>
      </c>
      <c r="E31" s="50" t="e">
        <f>Table110[[#This Row],[Viento m/s]]</f>
        <v>#REF!</v>
      </c>
      <c r="F31" s="58" t="e">
        <f>VLOOKUP(Table14[[#This Row],[FECHA /HORA]],TBL_CalcDarwin[],46,0)</f>
        <v>#REF!</v>
      </c>
      <c r="G31" s="58" t="e">
        <f>VLOOKUP(Table14[[#This Row],[FECHA /HORA]],TBL_CalcDarwin[],47,0)</f>
        <v>#REF!</v>
      </c>
      <c r="H31" s="58" t="e">
        <f>VLOOKUP(Table14[[#This Row],[FECHA /HORA]],TBL_CalcDarwin[],44,0)</f>
        <v>#REF!</v>
      </c>
      <c r="I31" s="58" t="e">
        <f>VLOOKUP(Table14[[#This Row],[FECHA /HORA]],TBL_CalcDarwin[],45,0)</f>
        <v>#REF!</v>
      </c>
      <c r="J31" s="50" t="e">
        <f>Table14[[#This Row],[MW Proyectada (Barra A)]]+Table14[[#This Row],[MW Proyectada (Barra B)]]</f>
        <v>#REF!</v>
      </c>
    </row>
    <row r="32" spans="2:10" x14ac:dyDescent="0.35">
      <c r="B32" s="55" t="e">
        <f>Table110[[#This Row],[Fecha]]</f>
        <v>#REF!</v>
      </c>
      <c r="C32" s="49" t="e">
        <f>Table110[[#This Row],[Hora]]</f>
        <v>#REF!</v>
      </c>
      <c r="D32" s="56" t="e">
        <f>Table14[[#This Row],[Fecha]]</f>
        <v>#REF!</v>
      </c>
      <c r="E32" s="50" t="e">
        <f>Table110[[#This Row],[Viento m/s]]</f>
        <v>#REF!</v>
      </c>
      <c r="F32" s="59" t="e">
        <f>VLOOKUP(Table14[[#This Row],[FECHA /HORA]],TBL_CalcDarwin[],46,0)</f>
        <v>#REF!</v>
      </c>
      <c r="G32" s="59" t="e">
        <f>VLOOKUP(Table14[[#This Row],[FECHA /HORA]],TBL_CalcDarwin[],47,0)</f>
        <v>#REF!</v>
      </c>
      <c r="H32" s="59" t="e">
        <f>VLOOKUP(Table14[[#This Row],[FECHA /HORA]],TBL_CalcDarwin[],44,0)</f>
        <v>#REF!</v>
      </c>
      <c r="I32" s="59" t="e">
        <f>VLOOKUP(Table14[[#This Row],[FECHA /HORA]],TBL_CalcDarwin[],45,0)</f>
        <v>#REF!</v>
      </c>
      <c r="J32" s="50" t="e">
        <f>Table14[[#This Row],[MW Proyectada (Barra A)]]+Table14[[#This Row],[MW Proyectada (Barra B)]]</f>
        <v>#REF!</v>
      </c>
    </row>
    <row r="33" spans="2:10" x14ac:dyDescent="0.35">
      <c r="B33" s="55" t="e">
        <f>Table110[[#This Row],[Fecha]]</f>
        <v>#REF!</v>
      </c>
      <c r="C33" s="49" t="e">
        <f>Table110[[#This Row],[Hora]]</f>
        <v>#REF!</v>
      </c>
      <c r="D33" s="56" t="e">
        <f>Table14[[#This Row],[Fecha]]</f>
        <v>#REF!</v>
      </c>
      <c r="E33" s="50" t="e">
        <f>Table110[[#This Row],[Viento m/s]]</f>
        <v>#REF!</v>
      </c>
      <c r="F33" s="58" t="e">
        <f>VLOOKUP(Table14[[#This Row],[FECHA /HORA]],TBL_CalcDarwin[],46,0)</f>
        <v>#REF!</v>
      </c>
      <c r="G33" s="58" t="e">
        <f>VLOOKUP(Table14[[#This Row],[FECHA /HORA]],TBL_CalcDarwin[],47,0)</f>
        <v>#REF!</v>
      </c>
      <c r="H33" s="58" t="e">
        <f>VLOOKUP(Table14[[#This Row],[FECHA /HORA]],TBL_CalcDarwin[],44,0)</f>
        <v>#REF!</v>
      </c>
      <c r="I33" s="58" t="e">
        <f>VLOOKUP(Table14[[#This Row],[FECHA /HORA]],TBL_CalcDarwin[],45,0)</f>
        <v>#REF!</v>
      </c>
      <c r="J33" s="50" t="e">
        <f>Table14[[#This Row],[MW Proyectada (Barra A)]]+Table14[[#This Row],[MW Proyectada (Barra B)]]</f>
        <v>#REF!</v>
      </c>
    </row>
    <row r="34" spans="2:10" x14ac:dyDescent="0.35">
      <c r="B34" s="55" t="e">
        <f>Table110[[#This Row],[Fecha]]</f>
        <v>#REF!</v>
      </c>
      <c r="C34" s="49" t="e">
        <f>Table110[[#This Row],[Hora]]</f>
        <v>#REF!</v>
      </c>
      <c r="D34" s="56" t="e">
        <f>Table14[[#This Row],[Fecha]]</f>
        <v>#REF!</v>
      </c>
      <c r="E34" s="50" t="e">
        <f>Table110[[#This Row],[Viento m/s]]</f>
        <v>#REF!</v>
      </c>
      <c r="F34" s="59" t="e">
        <f>VLOOKUP(Table14[[#This Row],[FECHA /HORA]],TBL_CalcDarwin[],46,0)</f>
        <v>#REF!</v>
      </c>
      <c r="G34" s="59" t="e">
        <f>VLOOKUP(Table14[[#This Row],[FECHA /HORA]],TBL_CalcDarwin[],47,0)</f>
        <v>#REF!</v>
      </c>
      <c r="H34" s="59" t="e">
        <f>VLOOKUP(Table14[[#This Row],[FECHA /HORA]],TBL_CalcDarwin[],44,0)</f>
        <v>#REF!</v>
      </c>
      <c r="I34" s="59" t="e">
        <f>VLOOKUP(Table14[[#This Row],[FECHA /HORA]],TBL_CalcDarwin[],45,0)</f>
        <v>#REF!</v>
      </c>
      <c r="J34" s="50" t="e">
        <f>Table14[[#This Row],[MW Proyectada (Barra A)]]+Table14[[#This Row],[MW Proyectada (Barra B)]]</f>
        <v>#REF!</v>
      </c>
    </row>
    <row r="35" spans="2:10" x14ac:dyDescent="0.35">
      <c r="B35" s="55" t="e">
        <f>Table110[[#This Row],[Fecha]]</f>
        <v>#REF!</v>
      </c>
      <c r="C35" s="49" t="e">
        <f>Table110[[#This Row],[Hora]]</f>
        <v>#REF!</v>
      </c>
      <c r="D35" s="56" t="e">
        <f>Table14[[#This Row],[Fecha]]</f>
        <v>#REF!</v>
      </c>
      <c r="E35" s="50" t="e">
        <f>Table110[[#This Row],[Viento m/s]]</f>
        <v>#REF!</v>
      </c>
      <c r="F35" s="58" t="e">
        <f>VLOOKUP(Table14[[#This Row],[FECHA /HORA]],TBL_CalcDarwin[],46,0)</f>
        <v>#REF!</v>
      </c>
      <c r="G35" s="58" t="e">
        <f>VLOOKUP(Table14[[#This Row],[FECHA /HORA]],TBL_CalcDarwin[],47,0)</f>
        <v>#REF!</v>
      </c>
      <c r="H35" s="58" t="e">
        <f>VLOOKUP(Table14[[#This Row],[FECHA /HORA]],TBL_CalcDarwin[],44,0)</f>
        <v>#REF!</v>
      </c>
      <c r="I35" s="58" t="e">
        <f>VLOOKUP(Table14[[#This Row],[FECHA /HORA]],TBL_CalcDarwin[],45,0)</f>
        <v>#REF!</v>
      </c>
      <c r="J35" s="50" t="e">
        <f>Table14[[#This Row],[MW Proyectada (Barra A)]]+Table14[[#This Row],[MW Proyectada (Barra B)]]</f>
        <v>#REF!</v>
      </c>
    </row>
    <row r="36" spans="2:10" x14ac:dyDescent="0.35">
      <c r="B36" s="55" t="e">
        <f>Table110[[#This Row],[Fecha]]</f>
        <v>#REF!</v>
      </c>
      <c r="C36" s="49" t="e">
        <f>Table110[[#This Row],[Hora]]</f>
        <v>#REF!</v>
      </c>
      <c r="D36" s="56" t="e">
        <f>Table14[[#This Row],[Fecha]]</f>
        <v>#REF!</v>
      </c>
      <c r="E36" s="50" t="e">
        <f>Table110[[#This Row],[Viento m/s]]</f>
        <v>#REF!</v>
      </c>
      <c r="F36" s="59" t="e">
        <f>VLOOKUP(Table14[[#This Row],[FECHA /HORA]],TBL_CalcDarwin[],46,0)</f>
        <v>#REF!</v>
      </c>
      <c r="G36" s="59" t="e">
        <f>VLOOKUP(Table14[[#This Row],[FECHA /HORA]],TBL_CalcDarwin[],47,0)</f>
        <v>#REF!</v>
      </c>
      <c r="H36" s="59" t="e">
        <f>VLOOKUP(Table14[[#This Row],[FECHA /HORA]],TBL_CalcDarwin[],44,0)</f>
        <v>#REF!</v>
      </c>
      <c r="I36" s="59" t="e">
        <f>VLOOKUP(Table14[[#This Row],[FECHA /HORA]],TBL_CalcDarwin[],45,0)</f>
        <v>#REF!</v>
      </c>
      <c r="J36" s="50" t="e">
        <f>Table14[[#This Row],[MW Proyectada (Barra A)]]+Table14[[#This Row],[MW Proyectada (Barra B)]]</f>
        <v>#REF!</v>
      </c>
    </row>
    <row r="37" spans="2:10" x14ac:dyDescent="0.35">
      <c r="B37" s="55" t="e">
        <f>Table110[[#This Row],[Fecha]]</f>
        <v>#REF!</v>
      </c>
      <c r="C37" s="49" t="e">
        <f>Table110[[#This Row],[Hora]]</f>
        <v>#REF!</v>
      </c>
      <c r="D37" s="56" t="e">
        <f>Table14[[#This Row],[Fecha]]</f>
        <v>#REF!</v>
      </c>
      <c r="E37" s="50" t="e">
        <f>Table110[[#This Row],[Viento m/s]]</f>
        <v>#REF!</v>
      </c>
      <c r="F37" s="58" t="e">
        <f>VLOOKUP(Table14[[#This Row],[FECHA /HORA]],TBL_CalcDarwin[],46,0)</f>
        <v>#REF!</v>
      </c>
      <c r="G37" s="58" t="e">
        <f>VLOOKUP(Table14[[#This Row],[FECHA /HORA]],TBL_CalcDarwin[],47,0)</f>
        <v>#REF!</v>
      </c>
      <c r="H37" s="58" t="e">
        <f>VLOOKUP(Table14[[#This Row],[FECHA /HORA]],TBL_CalcDarwin[],44,0)</f>
        <v>#REF!</v>
      </c>
      <c r="I37" s="58" t="e">
        <f>VLOOKUP(Table14[[#This Row],[FECHA /HORA]],TBL_CalcDarwin[],45,0)</f>
        <v>#REF!</v>
      </c>
      <c r="J37" s="50" t="e">
        <f>Table14[[#This Row],[MW Proyectada (Barra A)]]+Table14[[#This Row],[MW Proyectada (Barra B)]]</f>
        <v>#REF!</v>
      </c>
    </row>
    <row r="38" spans="2:10" x14ac:dyDescent="0.35">
      <c r="B38" s="55" t="e">
        <f>Table110[[#This Row],[Fecha]]</f>
        <v>#REF!</v>
      </c>
      <c r="C38" s="49" t="e">
        <f>Table110[[#This Row],[Hora]]</f>
        <v>#REF!</v>
      </c>
      <c r="D38" s="56" t="e">
        <f>Table14[[#This Row],[Fecha]]</f>
        <v>#REF!</v>
      </c>
      <c r="E38" s="50" t="e">
        <f>Table110[[#This Row],[Viento m/s]]</f>
        <v>#REF!</v>
      </c>
      <c r="F38" s="59" t="e">
        <f>VLOOKUP(Table14[[#This Row],[FECHA /HORA]],TBL_CalcDarwin[],46,0)</f>
        <v>#REF!</v>
      </c>
      <c r="G38" s="59" t="e">
        <f>VLOOKUP(Table14[[#This Row],[FECHA /HORA]],TBL_CalcDarwin[],47,0)</f>
        <v>#REF!</v>
      </c>
      <c r="H38" s="59" t="e">
        <f>VLOOKUP(Table14[[#This Row],[FECHA /HORA]],TBL_CalcDarwin[],44,0)</f>
        <v>#REF!</v>
      </c>
      <c r="I38" s="59" t="e">
        <f>VLOOKUP(Table14[[#This Row],[FECHA /HORA]],TBL_CalcDarwin[],45,0)</f>
        <v>#REF!</v>
      </c>
      <c r="J38" s="50" t="e">
        <f>Table14[[#This Row],[MW Proyectada (Barra A)]]+Table14[[#This Row],[MW Proyectada (Barra B)]]</f>
        <v>#REF!</v>
      </c>
    </row>
    <row r="39" spans="2:10" x14ac:dyDescent="0.35">
      <c r="B39" s="55" t="e">
        <f>Table110[[#This Row],[Fecha]]</f>
        <v>#REF!</v>
      </c>
      <c r="C39" s="49" t="e">
        <f>Table110[[#This Row],[Hora]]</f>
        <v>#REF!</v>
      </c>
      <c r="D39" s="56" t="e">
        <f>Table14[[#This Row],[Fecha]]</f>
        <v>#REF!</v>
      </c>
      <c r="E39" s="50" t="e">
        <f>Table110[[#This Row],[Viento m/s]]</f>
        <v>#REF!</v>
      </c>
      <c r="F39" s="58" t="e">
        <f>VLOOKUP(Table14[[#This Row],[FECHA /HORA]],TBL_CalcDarwin[],46,0)</f>
        <v>#REF!</v>
      </c>
      <c r="G39" s="58" t="e">
        <f>VLOOKUP(Table14[[#This Row],[FECHA /HORA]],TBL_CalcDarwin[],47,0)</f>
        <v>#REF!</v>
      </c>
      <c r="H39" s="58" t="e">
        <f>VLOOKUP(Table14[[#This Row],[FECHA /HORA]],TBL_CalcDarwin[],44,0)</f>
        <v>#REF!</v>
      </c>
      <c r="I39" s="58" t="e">
        <f>VLOOKUP(Table14[[#This Row],[FECHA /HORA]],TBL_CalcDarwin[],45,0)</f>
        <v>#REF!</v>
      </c>
      <c r="J39" s="50" t="e">
        <f>Table14[[#This Row],[MW Proyectada (Barra A)]]+Table14[[#This Row],[MW Proyectada (Barra B)]]</f>
        <v>#REF!</v>
      </c>
    </row>
    <row r="40" spans="2:10" x14ac:dyDescent="0.35">
      <c r="B40" s="55" t="e">
        <f>Table110[[#This Row],[Fecha]]</f>
        <v>#REF!</v>
      </c>
      <c r="C40" s="49" t="e">
        <f>Table110[[#This Row],[Hora]]</f>
        <v>#REF!</v>
      </c>
      <c r="D40" s="56" t="e">
        <f>Table14[[#This Row],[Fecha]]</f>
        <v>#REF!</v>
      </c>
      <c r="E40" s="50" t="e">
        <f>Table110[[#This Row],[Viento m/s]]</f>
        <v>#REF!</v>
      </c>
      <c r="F40" s="59" t="e">
        <f>VLOOKUP(Table14[[#This Row],[FECHA /HORA]],TBL_CalcDarwin[],46,0)</f>
        <v>#REF!</v>
      </c>
      <c r="G40" s="59" t="e">
        <f>VLOOKUP(Table14[[#This Row],[FECHA /HORA]],TBL_CalcDarwin[],47,0)</f>
        <v>#REF!</v>
      </c>
      <c r="H40" s="59" t="e">
        <f>VLOOKUP(Table14[[#This Row],[FECHA /HORA]],TBL_CalcDarwin[],44,0)</f>
        <v>#REF!</v>
      </c>
      <c r="I40" s="59" t="e">
        <f>VLOOKUP(Table14[[#This Row],[FECHA /HORA]],TBL_CalcDarwin[],45,0)</f>
        <v>#REF!</v>
      </c>
      <c r="J40" s="50" t="e">
        <f>Table14[[#This Row],[MW Proyectada (Barra A)]]+Table14[[#This Row],[MW Proyectada (Barra B)]]</f>
        <v>#REF!</v>
      </c>
    </row>
    <row r="41" spans="2:10" x14ac:dyDescent="0.35">
      <c r="B41" s="55" t="e">
        <f>Table110[[#This Row],[Fecha]]</f>
        <v>#REF!</v>
      </c>
      <c r="C41" s="49" t="e">
        <f>Table110[[#This Row],[Hora]]</f>
        <v>#REF!</v>
      </c>
      <c r="D41" s="56" t="e">
        <f>Table14[[#This Row],[Fecha]]</f>
        <v>#REF!</v>
      </c>
      <c r="E41" s="50" t="e">
        <f>Table110[[#This Row],[Viento m/s]]</f>
        <v>#REF!</v>
      </c>
      <c r="F41" s="58" t="e">
        <f>VLOOKUP(Table14[[#This Row],[FECHA /HORA]],TBL_CalcDarwin[],46,0)</f>
        <v>#REF!</v>
      </c>
      <c r="G41" s="58" t="e">
        <f>VLOOKUP(Table14[[#This Row],[FECHA /HORA]],TBL_CalcDarwin[],47,0)</f>
        <v>#REF!</v>
      </c>
      <c r="H41" s="58" t="e">
        <f>VLOOKUP(Table14[[#This Row],[FECHA /HORA]],TBL_CalcDarwin[],44,0)</f>
        <v>#REF!</v>
      </c>
      <c r="I41" s="58" t="e">
        <f>VLOOKUP(Table14[[#This Row],[FECHA /HORA]],TBL_CalcDarwin[],45,0)</f>
        <v>#REF!</v>
      </c>
      <c r="J41" s="50" t="e">
        <f>Table14[[#This Row],[MW Proyectada (Barra A)]]+Table14[[#This Row],[MW Proyectada (Barra B)]]</f>
        <v>#REF!</v>
      </c>
    </row>
    <row r="42" spans="2:10" x14ac:dyDescent="0.35">
      <c r="B42" s="55" t="e">
        <f>Table110[[#This Row],[Fecha]]</f>
        <v>#REF!</v>
      </c>
      <c r="C42" s="49" t="e">
        <f>Table110[[#This Row],[Hora]]</f>
        <v>#REF!</v>
      </c>
      <c r="D42" s="56" t="e">
        <f>Table14[[#This Row],[Fecha]]</f>
        <v>#REF!</v>
      </c>
      <c r="E42" s="50" t="e">
        <f>Table110[[#This Row],[Viento m/s]]</f>
        <v>#REF!</v>
      </c>
      <c r="F42" s="59" t="e">
        <f>VLOOKUP(Table14[[#This Row],[FECHA /HORA]],TBL_CalcDarwin[],46,0)</f>
        <v>#REF!</v>
      </c>
      <c r="G42" s="59" t="e">
        <f>VLOOKUP(Table14[[#This Row],[FECHA /HORA]],TBL_CalcDarwin[],47,0)</f>
        <v>#REF!</v>
      </c>
      <c r="H42" s="59" t="e">
        <f>VLOOKUP(Table14[[#This Row],[FECHA /HORA]],TBL_CalcDarwin[],44,0)</f>
        <v>#REF!</v>
      </c>
      <c r="I42" s="59" t="e">
        <f>VLOOKUP(Table14[[#This Row],[FECHA /HORA]],TBL_CalcDarwin[],45,0)</f>
        <v>#REF!</v>
      </c>
      <c r="J42" s="50" t="e">
        <f>Table14[[#This Row],[MW Proyectada (Barra A)]]+Table14[[#This Row],[MW Proyectada (Barra B)]]</f>
        <v>#REF!</v>
      </c>
    </row>
    <row r="43" spans="2:10" x14ac:dyDescent="0.35">
      <c r="B43" s="55" t="e">
        <f>Table110[[#This Row],[Fecha]]</f>
        <v>#REF!</v>
      </c>
      <c r="C43" s="49" t="e">
        <f>Table110[[#This Row],[Hora]]</f>
        <v>#REF!</v>
      </c>
      <c r="D43" s="56" t="e">
        <f>Table14[[#This Row],[Fecha]]</f>
        <v>#REF!</v>
      </c>
      <c r="E43" s="50" t="e">
        <f>Table110[[#This Row],[Viento m/s]]</f>
        <v>#REF!</v>
      </c>
      <c r="F43" s="58" t="e">
        <f>VLOOKUP(Table14[[#This Row],[FECHA /HORA]],TBL_CalcDarwin[],46,0)</f>
        <v>#REF!</v>
      </c>
      <c r="G43" s="58" t="e">
        <f>VLOOKUP(Table14[[#This Row],[FECHA /HORA]],TBL_CalcDarwin[],47,0)</f>
        <v>#REF!</v>
      </c>
      <c r="H43" s="58" t="e">
        <f>VLOOKUP(Table14[[#This Row],[FECHA /HORA]],TBL_CalcDarwin[],44,0)</f>
        <v>#REF!</v>
      </c>
      <c r="I43" s="58" t="e">
        <f>VLOOKUP(Table14[[#This Row],[FECHA /HORA]],TBL_CalcDarwin[],45,0)</f>
        <v>#REF!</v>
      </c>
      <c r="J43" s="50" t="e">
        <f>Table14[[#This Row],[MW Proyectada (Barra A)]]+Table14[[#This Row],[MW Proyectada (Barra B)]]</f>
        <v>#REF!</v>
      </c>
    </row>
    <row r="44" spans="2:10" x14ac:dyDescent="0.35">
      <c r="B44" s="55" t="e">
        <f>Table110[[#This Row],[Fecha]]</f>
        <v>#REF!</v>
      </c>
      <c r="C44" s="49" t="e">
        <f>Table110[[#This Row],[Hora]]</f>
        <v>#REF!</v>
      </c>
      <c r="D44" s="56" t="e">
        <f>Table14[[#This Row],[Fecha]]</f>
        <v>#REF!</v>
      </c>
      <c r="E44" s="50" t="e">
        <f>Table110[[#This Row],[Viento m/s]]</f>
        <v>#REF!</v>
      </c>
      <c r="F44" s="59" t="e">
        <f>VLOOKUP(Table14[[#This Row],[FECHA /HORA]],TBL_CalcDarwin[],46,0)</f>
        <v>#REF!</v>
      </c>
      <c r="G44" s="59" t="e">
        <f>VLOOKUP(Table14[[#This Row],[FECHA /HORA]],TBL_CalcDarwin[],47,0)</f>
        <v>#REF!</v>
      </c>
      <c r="H44" s="59" t="e">
        <f>VLOOKUP(Table14[[#This Row],[FECHA /HORA]],TBL_CalcDarwin[],44,0)</f>
        <v>#REF!</v>
      </c>
      <c r="I44" s="59" t="e">
        <f>VLOOKUP(Table14[[#This Row],[FECHA /HORA]],TBL_CalcDarwin[],45,0)</f>
        <v>#REF!</v>
      </c>
      <c r="J44" s="50" t="e">
        <f>Table14[[#This Row],[MW Proyectada (Barra A)]]+Table14[[#This Row],[MW Proyectada (Barra B)]]</f>
        <v>#REF!</v>
      </c>
    </row>
    <row r="45" spans="2:10" x14ac:dyDescent="0.35">
      <c r="B45" s="55" t="e">
        <f>Table110[[#This Row],[Fecha]]</f>
        <v>#REF!</v>
      </c>
      <c r="C45" s="49" t="e">
        <f>Table110[[#This Row],[Hora]]</f>
        <v>#REF!</v>
      </c>
      <c r="D45" s="56" t="e">
        <f>Table14[[#This Row],[Fecha]]</f>
        <v>#REF!</v>
      </c>
      <c r="E45" s="50" t="e">
        <f>Table110[[#This Row],[Viento m/s]]</f>
        <v>#REF!</v>
      </c>
      <c r="F45" s="58" t="e">
        <f>VLOOKUP(Table14[[#This Row],[FECHA /HORA]],TBL_CalcDarwin[],46,0)</f>
        <v>#REF!</v>
      </c>
      <c r="G45" s="58" t="e">
        <f>VLOOKUP(Table14[[#This Row],[FECHA /HORA]],TBL_CalcDarwin[],47,0)</f>
        <v>#REF!</v>
      </c>
      <c r="H45" s="58" t="e">
        <f>VLOOKUP(Table14[[#This Row],[FECHA /HORA]],TBL_CalcDarwin[],44,0)</f>
        <v>#REF!</v>
      </c>
      <c r="I45" s="58" t="e">
        <f>VLOOKUP(Table14[[#This Row],[FECHA /HORA]],TBL_CalcDarwin[],45,0)</f>
        <v>#REF!</v>
      </c>
      <c r="J45" s="50" t="e">
        <f>Table14[[#This Row],[MW Proyectada (Barra A)]]+Table14[[#This Row],[MW Proyectada (Barra B)]]</f>
        <v>#REF!</v>
      </c>
    </row>
    <row r="46" spans="2:10" x14ac:dyDescent="0.35">
      <c r="B46" s="55" t="e">
        <f>Table110[[#This Row],[Fecha]]</f>
        <v>#REF!</v>
      </c>
      <c r="C46" s="49" t="e">
        <f>Table110[[#This Row],[Hora]]</f>
        <v>#REF!</v>
      </c>
      <c r="D46" s="56" t="e">
        <f>Table14[[#This Row],[Fecha]]</f>
        <v>#REF!</v>
      </c>
      <c r="E46" s="50" t="e">
        <f>Table110[[#This Row],[Viento m/s]]</f>
        <v>#REF!</v>
      </c>
      <c r="F46" s="59" t="e">
        <f>VLOOKUP(Table14[[#This Row],[FECHA /HORA]],TBL_CalcDarwin[],46,0)</f>
        <v>#REF!</v>
      </c>
      <c r="G46" s="59" t="e">
        <f>VLOOKUP(Table14[[#This Row],[FECHA /HORA]],TBL_CalcDarwin[],47,0)</f>
        <v>#REF!</v>
      </c>
      <c r="H46" s="59" t="e">
        <f>VLOOKUP(Table14[[#This Row],[FECHA /HORA]],TBL_CalcDarwin[],44,0)</f>
        <v>#REF!</v>
      </c>
      <c r="I46" s="59" t="e">
        <f>VLOOKUP(Table14[[#This Row],[FECHA /HORA]],TBL_CalcDarwin[],45,0)</f>
        <v>#REF!</v>
      </c>
      <c r="J46" s="50" t="e">
        <f>Table14[[#This Row],[MW Proyectada (Barra A)]]+Table14[[#This Row],[MW Proyectada (Barra B)]]</f>
        <v>#REF!</v>
      </c>
    </row>
    <row r="47" spans="2:10" x14ac:dyDescent="0.35">
      <c r="B47" s="55" t="e">
        <f>Table110[[#This Row],[Fecha]]</f>
        <v>#REF!</v>
      </c>
      <c r="C47" s="49" t="e">
        <f>Table110[[#This Row],[Hora]]</f>
        <v>#REF!</v>
      </c>
      <c r="D47" s="56" t="e">
        <f>Table14[[#This Row],[Fecha]]</f>
        <v>#REF!</v>
      </c>
      <c r="E47" s="50" t="e">
        <f>Table110[[#This Row],[Viento m/s]]</f>
        <v>#REF!</v>
      </c>
      <c r="F47" s="58" t="e">
        <f>VLOOKUP(Table14[[#This Row],[FECHA /HORA]],TBL_CalcDarwin[],46,0)</f>
        <v>#REF!</v>
      </c>
      <c r="G47" s="58" t="e">
        <f>VLOOKUP(Table14[[#This Row],[FECHA /HORA]],TBL_CalcDarwin[],47,0)</f>
        <v>#REF!</v>
      </c>
      <c r="H47" s="58" t="e">
        <f>VLOOKUP(Table14[[#This Row],[FECHA /HORA]],TBL_CalcDarwin[],44,0)</f>
        <v>#REF!</v>
      </c>
      <c r="I47" s="58" t="e">
        <f>VLOOKUP(Table14[[#This Row],[FECHA /HORA]],TBL_CalcDarwin[],45,0)</f>
        <v>#REF!</v>
      </c>
      <c r="J47" s="50" t="e">
        <f>Table14[[#This Row],[MW Proyectada (Barra A)]]+Table14[[#This Row],[MW Proyectada (Barra B)]]</f>
        <v>#REF!</v>
      </c>
    </row>
    <row r="48" spans="2:10" x14ac:dyDescent="0.35">
      <c r="B48" s="55" t="e">
        <f>Table110[[#This Row],[Fecha]]</f>
        <v>#REF!</v>
      </c>
      <c r="C48" s="49" t="e">
        <f>Table110[[#This Row],[Hora]]</f>
        <v>#REF!</v>
      </c>
      <c r="D48" s="56" t="e">
        <f>Table14[[#This Row],[Fecha]]</f>
        <v>#REF!</v>
      </c>
      <c r="E48" s="50" t="e">
        <f>Table110[[#This Row],[Viento m/s]]</f>
        <v>#REF!</v>
      </c>
      <c r="F48" s="59" t="e">
        <f>VLOOKUP(Table14[[#This Row],[FECHA /HORA]],TBL_CalcDarwin[],46,0)</f>
        <v>#REF!</v>
      </c>
      <c r="G48" s="59" t="e">
        <f>VLOOKUP(Table14[[#This Row],[FECHA /HORA]],TBL_CalcDarwin[],47,0)</f>
        <v>#REF!</v>
      </c>
      <c r="H48" s="59" t="e">
        <f>VLOOKUP(Table14[[#This Row],[FECHA /HORA]],TBL_CalcDarwin[],44,0)</f>
        <v>#REF!</v>
      </c>
      <c r="I48" s="59" t="e">
        <f>VLOOKUP(Table14[[#This Row],[FECHA /HORA]],TBL_CalcDarwin[],45,0)</f>
        <v>#REF!</v>
      </c>
      <c r="J48" s="50" t="e">
        <f>Table14[[#This Row],[MW Proyectada (Barra A)]]+Table14[[#This Row],[MW Proyectada (Barra B)]]</f>
        <v>#REF!</v>
      </c>
    </row>
    <row r="49" spans="2:10" x14ac:dyDescent="0.35">
      <c r="B49" s="55" t="e">
        <f>Table110[[#This Row],[Fecha]]</f>
        <v>#REF!</v>
      </c>
      <c r="C49" s="49" t="e">
        <f>Table110[[#This Row],[Hora]]</f>
        <v>#REF!</v>
      </c>
      <c r="D49" s="56" t="e">
        <f>Table14[[#This Row],[Fecha]]</f>
        <v>#REF!</v>
      </c>
      <c r="E49" s="50" t="e">
        <f>Table110[[#This Row],[Viento m/s]]</f>
        <v>#REF!</v>
      </c>
      <c r="F49" s="58" t="e">
        <f>VLOOKUP(Table14[[#This Row],[FECHA /HORA]],TBL_CalcDarwin[],46,0)</f>
        <v>#REF!</v>
      </c>
      <c r="G49" s="58" t="e">
        <f>VLOOKUP(Table14[[#This Row],[FECHA /HORA]],TBL_CalcDarwin[],47,0)</f>
        <v>#REF!</v>
      </c>
      <c r="H49" s="58" t="e">
        <f>VLOOKUP(Table14[[#This Row],[FECHA /HORA]],TBL_CalcDarwin[],44,0)</f>
        <v>#REF!</v>
      </c>
      <c r="I49" s="58" t="e">
        <f>VLOOKUP(Table14[[#This Row],[FECHA /HORA]],TBL_CalcDarwin[],45,0)</f>
        <v>#REF!</v>
      </c>
      <c r="J49" s="50" t="e">
        <f>Table14[[#This Row],[MW Proyectada (Barra A)]]+Table14[[#This Row],[MW Proyectada (Barra B)]]</f>
        <v>#REF!</v>
      </c>
    </row>
    <row r="50" spans="2:10" x14ac:dyDescent="0.35">
      <c r="B50" s="55" t="e">
        <f>Table110[[#This Row],[Fecha]]</f>
        <v>#REF!</v>
      </c>
      <c r="C50" s="49" t="e">
        <f>Table110[[#This Row],[Hora]]</f>
        <v>#REF!</v>
      </c>
      <c r="D50" s="56" t="e">
        <f>Table14[[#This Row],[Fecha]]</f>
        <v>#REF!</v>
      </c>
      <c r="E50" s="50" t="e">
        <f>Table110[[#This Row],[Viento m/s]]</f>
        <v>#REF!</v>
      </c>
      <c r="F50" s="59" t="e">
        <f>VLOOKUP(Table14[[#This Row],[FECHA /HORA]],TBL_CalcDarwin[],46,0)</f>
        <v>#REF!</v>
      </c>
      <c r="G50" s="59" t="e">
        <f>VLOOKUP(Table14[[#This Row],[FECHA /HORA]],TBL_CalcDarwin[],47,0)</f>
        <v>#REF!</v>
      </c>
      <c r="H50" s="59" t="e">
        <f>VLOOKUP(Table14[[#This Row],[FECHA /HORA]],TBL_CalcDarwin[],44,0)</f>
        <v>#REF!</v>
      </c>
      <c r="I50" s="59" t="e">
        <f>VLOOKUP(Table14[[#This Row],[FECHA /HORA]],TBL_CalcDarwin[],45,0)</f>
        <v>#REF!</v>
      </c>
      <c r="J50" s="50" t="e">
        <f>Table14[[#This Row],[MW Proyectada (Barra A)]]+Table14[[#This Row],[MW Proyectada (Barra B)]]</f>
        <v>#REF!</v>
      </c>
    </row>
    <row r="51" spans="2:10" x14ac:dyDescent="0.35">
      <c r="B51" s="55" t="e">
        <f>Table110[[#This Row],[Fecha]]</f>
        <v>#REF!</v>
      </c>
      <c r="C51" s="49" t="e">
        <f>Table110[[#This Row],[Hora]]</f>
        <v>#REF!</v>
      </c>
      <c r="D51" s="56" t="e">
        <f>Table14[[#This Row],[Fecha]]</f>
        <v>#REF!</v>
      </c>
      <c r="E51" s="50" t="e">
        <f>Table110[[#This Row],[Viento m/s]]</f>
        <v>#REF!</v>
      </c>
      <c r="F51" s="60" t="e">
        <f>VLOOKUP(Table14[[#This Row],[FECHA /HORA]],TBL_CalcDarwin[],46,0)</f>
        <v>#REF!</v>
      </c>
      <c r="G51" s="50" t="e">
        <f>VLOOKUP(Table14[[#This Row],[FECHA /HORA]],TBL_CalcDarwin[],47,0)</f>
        <v>#REF!</v>
      </c>
      <c r="H51" s="59" t="e">
        <f>VLOOKUP(Table14[[#This Row],[FECHA /HORA]],TBL_CalcDarwin[],44,0)</f>
        <v>#REF!</v>
      </c>
      <c r="I51" s="59" t="e">
        <f>VLOOKUP(Table14[[#This Row],[FECHA /HORA]],TBL_CalcDarwin[],45,0)</f>
        <v>#REF!</v>
      </c>
      <c r="J51" s="50" t="e">
        <f>Table14[[#This Row],[MW Proyectada (Barra A)]]+Table14[[#This Row],[MW Proyectada (Barra B)]]</f>
        <v>#REF!</v>
      </c>
    </row>
    <row r="52" spans="2:10" x14ac:dyDescent="0.35">
      <c r="B52" s="55" t="e">
        <f>Table110[[#This Row],[Fecha]]</f>
        <v>#REF!</v>
      </c>
      <c r="C52" s="49" t="e">
        <f>Table110[[#This Row],[Hora]]</f>
        <v>#REF!</v>
      </c>
      <c r="D52" s="56" t="e">
        <f>Table14[[#This Row],[Fecha]]</f>
        <v>#REF!</v>
      </c>
      <c r="E52" s="50" t="e">
        <f>Table110[[#This Row],[Viento m/s]]</f>
        <v>#REF!</v>
      </c>
      <c r="F52" s="60" t="e">
        <f>VLOOKUP(Table14[[#This Row],[FECHA /HORA]],TBL_CalcDarwin[],46,0)</f>
        <v>#REF!</v>
      </c>
      <c r="G52" s="50" t="e">
        <f>VLOOKUP(Table14[[#This Row],[FECHA /HORA]],TBL_CalcDarwin[],47,0)</f>
        <v>#REF!</v>
      </c>
      <c r="H52" s="59" t="e">
        <f>VLOOKUP(Table14[[#This Row],[FECHA /HORA]],TBL_CalcDarwin[],44,0)</f>
        <v>#REF!</v>
      </c>
      <c r="I52" s="59" t="e">
        <f>VLOOKUP(Table14[[#This Row],[FECHA /HORA]],TBL_CalcDarwin[],45,0)</f>
        <v>#REF!</v>
      </c>
      <c r="J52" s="50" t="e">
        <f>Table14[[#This Row],[MW Proyectada (Barra A)]]+Table14[[#This Row],[MW Proyectada (Barra B)]]</f>
        <v>#REF!</v>
      </c>
    </row>
    <row r="53" spans="2:10" x14ac:dyDescent="0.35">
      <c r="B53" s="55" t="e">
        <f>Table110[[#This Row],[Fecha]]</f>
        <v>#REF!</v>
      </c>
      <c r="C53" s="49" t="e">
        <f>Table110[[#This Row],[Hora]]</f>
        <v>#REF!</v>
      </c>
      <c r="D53" s="56" t="e">
        <f>Table14[[#This Row],[Fecha]]</f>
        <v>#REF!</v>
      </c>
      <c r="E53" s="50" t="e">
        <f>Table110[[#This Row],[Viento m/s]]</f>
        <v>#REF!</v>
      </c>
      <c r="F53" s="60" t="e">
        <f>VLOOKUP(Table14[[#This Row],[FECHA /HORA]],TBL_CalcDarwin[],46,0)</f>
        <v>#REF!</v>
      </c>
      <c r="G53" s="50" t="e">
        <f>VLOOKUP(Table14[[#This Row],[FECHA /HORA]],TBL_CalcDarwin[],47,0)</f>
        <v>#REF!</v>
      </c>
      <c r="H53" s="59" t="e">
        <f>VLOOKUP(Table14[[#This Row],[FECHA /HORA]],TBL_CalcDarwin[],44,0)</f>
        <v>#REF!</v>
      </c>
      <c r="I53" s="59" t="e">
        <f>VLOOKUP(Table14[[#This Row],[FECHA /HORA]],TBL_CalcDarwin[],45,0)</f>
        <v>#REF!</v>
      </c>
      <c r="J53" s="50" t="e">
        <f>Table14[[#This Row],[MW Proyectada (Barra A)]]+Table14[[#This Row],[MW Proyectada (Barra B)]]</f>
        <v>#REF!</v>
      </c>
    </row>
    <row r="54" spans="2:10" x14ac:dyDescent="0.35">
      <c r="B54" s="55" t="e">
        <f>Table110[[#This Row],[Fecha]]</f>
        <v>#REF!</v>
      </c>
      <c r="C54" s="49" t="e">
        <f>Table110[[#This Row],[Hora]]</f>
        <v>#REF!</v>
      </c>
      <c r="D54" s="56" t="e">
        <f>Table14[[#This Row],[Fecha]]</f>
        <v>#REF!</v>
      </c>
      <c r="E54" s="50" t="e">
        <f>Table110[[#This Row],[Viento m/s]]</f>
        <v>#REF!</v>
      </c>
      <c r="F54" s="60" t="e">
        <f>VLOOKUP(Table14[[#This Row],[FECHA /HORA]],TBL_CalcDarwin[],46,0)</f>
        <v>#REF!</v>
      </c>
      <c r="G54" s="50" t="e">
        <f>VLOOKUP(Table14[[#This Row],[FECHA /HORA]],TBL_CalcDarwin[],47,0)</f>
        <v>#REF!</v>
      </c>
      <c r="H54" s="59" t="e">
        <f>VLOOKUP(Table14[[#This Row],[FECHA /HORA]],TBL_CalcDarwin[],44,0)</f>
        <v>#REF!</v>
      </c>
      <c r="I54" s="59" t="e">
        <f>VLOOKUP(Table14[[#This Row],[FECHA /HORA]],TBL_CalcDarwin[],45,0)</f>
        <v>#REF!</v>
      </c>
      <c r="J54" s="50" t="e">
        <f>Table14[[#This Row],[MW Proyectada (Barra A)]]+Table14[[#This Row],[MW Proyectada (Barra B)]]</f>
        <v>#REF!</v>
      </c>
    </row>
    <row r="55" spans="2:10" x14ac:dyDescent="0.35">
      <c r="B55" s="55" t="e">
        <f>Table110[[#This Row],[Fecha]]</f>
        <v>#REF!</v>
      </c>
      <c r="C55" s="49" t="e">
        <f>Table110[[#This Row],[Hora]]</f>
        <v>#REF!</v>
      </c>
      <c r="D55" s="56" t="e">
        <f>Table14[[#This Row],[Fecha]]</f>
        <v>#REF!</v>
      </c>
      <c r="E55" s="50" t="e">
        <f>Table110[[#This Row],[Viento m/s]]</f>
        <v>#REF!</v>
      </c>
      <c r="F55" s="60" t="e">
        <f>VLOOKUP(Table14[[#This Row],[FECHA /HORA]],TBL_CalcDarwin[],46,0)</f>
        <v>#REF!</v>
      </c>
      <c r="G55" s="50" t="e">
        <f>VLOOKUP(Table14[[#This Row],[FECHA /HORA]],TBL_CalcDarwin[],47,0)</f>
        <v>#REF!</v>
      </c>
      <c r="H55" s="59" t="e">
        <f>VLOOKUP(Table14[[#This Row],[FECHA /HORA]],TBL_CalcDarwin[],44,0)</f>
        <v>#REF!</v>
      </c>
      <c r="I55" s="59" t="e">
        <f>VLOOKUP(Table14[[#This Row],[FECHA /HORA]],TBL_CalcDarwin[],45,0)</f>
        <v>#REF!</v>
      </c>
      <c r="J55" s="50" t="e">
        <f>Table14[[#This Row],[MW Proyectada (Barra A)]]+Table14[[#This Row],[MW Proyectada (Barra B)]]</f>
        <v>#REF!</v>
      </c>
    </row>
    <row r="56" spans="2:10" x14ac:dyDescent="0.35">
      <c r="B56" s="55" t="e">
        <f>Table110[[#This Row],[Fecha]]</f>
        <v>#REF!</v>
      </c>
      <c r="C56" s="49" t="e">
        <f>Table110[[#This Row],[Hora]]</f>
        <v>#REF!</v>
      </c>
      <c r="D56" s="56" t="e">
        <f>Table14[[#This Row],[Fecha]]</f>
        <v>#REF!</v>
      </c>
      <c r="E56" s="50" t="e">
        <f>Table110[[#This Row],[Viento m/s]]</f>
        <v>#REF!</v>
      </c>
      <c r="F56" s="60" t="e">
        <f>VLOOKUP(Table14[[#This Row],[FECHA /HORA]],TBL_CalcDarwin[],46,0)</f>
        <v>#REF!</v>
      </c>
      <c r="G56" s="50" t="e">
        <f>VLOOKUP(Table14[[#This Row],[FECHA /HORA]],TBL_CalcDarwin[],47,0)</f>
        <v>#REF!</v>
      </c>
      <c r="H56" s="59" t="e">
        <f>VLOOKUP(Table14[[#This Row],[FECHA /HORA]],TBL_CalcDarwin[],44,0)</f>
        <v>#REF!</v>
      </c>
      <c r="I56" s="59" t="e">
        <f>VLOOKUP(Table14[[#This Row],[FECHA /HORA]],TBL_CalcDarwin[],45,0)</f>
        <v>#REF!</v>
      </c>
      <c r="J56" s="50" t="e">
        <f>Table14[[#This Row],[MW Proyectada (Barra A)]]+Table14[[#This Row],[MW Proyectada (Barra B)]]</f>
        <v>#REF!</v>
      </c>
    </row>
    <row r="57" spans="2:10" x14ac:dyDescent="0.35">
      <c r="B57" s="55" t="e">
        <f>Table110[[#This Row],[Fecha]]</f>
        <v>#REF!</v>
      </c>
      <c r="C57" s="49" t="e">
        <f>Table110[[#This Row],[Hora]]</f>
        <v>#REF!</v>
      </c>
      <c r="D57" s="56" t="e">
        <f>Table14[[#This Row],[Fecha]]</f>
        <v>#REF!</v>
      </c>
      <c r="E57" s="50" t="e">
        <f>Table110[[#This Row],[Viento m/s]]</f>
        <v>#REF!</v>
      </c>
      <c r="F57" s="60" t="e">
        <f>VLOOKUP(Table14[[#This Row],[FECHA /HORA]],TBL_CalcDarwin[],46,0)</f>
        <v>#REF!</v>
      </c>
      <c r="G57" s="50" t="e">
        <f>VLOOKUP(Table14[[#This Row],[FECHA /HORA]],TBL_CalcDarwin[],47,0)</f>
        <v>#REF!</v>
      </c>
      <c r="H57" s="59" t="e">
        <f>VLOOKUP(Table14[[#This Row],[FECHA /HORA]],TBL_CalcDarwin[],44,0)</f>
        <v>#REF!</v>
      </c>
      <c r="I57" s="59" t="e">
        <f>VLOOKUP(Table14[[#This Row],[FECHA /HORA]],TBL_CalcDarwin[],45,0)</f>
        <v>#REF!</v>
      </c>
      <c r="J57" s="50" t="e">
        <f>Table14[[#This Row],[MW Proyectada (Barra A)]]+Table14[[#This Row],[MW Proyectada (Barra B)]]</f>
        <v>#REF!</v>
      </c>
    </row>
    <row r="58" spans="2:10" x14ac:dyDescent="0.35">
      <c r="B58" s="55" t="e">
        <f>Table110[[#This Row],[Fecha]]</f>
        <v>#REF!</v>
      </c>
      <c r="C58" s="49" t="e">
        <f>Table110[[#This Row],[Hora]]</f>
        <v>#REF!</v>
      </c>
      <c r="D58" s="56" t="e">
        <f>Table14[[#This Row],[Fecha]]</f>
        <v>#REF!</v>
      </c>
      <c r="E58" s="50" t="e">
        <f>Table110[[#This Row],[Viento m/s]]</f>
        <v>#REF!</v>
      </c>
      <c r="F58" s="60" t="e">
        <f>VLOOKUP(Table14[[#This Row],[FECHA /HORA]],TBL_CalcDarwin[],46,0)</f>
        <v>#REF!</v>
      </c>
      <c r="G58" s="50" t="e">
        <f>VLOOKUP(Table14[[#This Row],[FECHA /HORA]],TBL_CalcDarwin[],47,0)</f>
        <v>#REF!</v>
      </c>
      <c r="H58" s="59" t="e">
        <f>VLOOKUP(Table14[[#This Row],[FECHA /HORA]],TBL_CalcDarwin[],44,0)</f>
        <v>#REF!</v>
      </c>
      <c r="I58" s="59" t="e">
        <f>VLOOKUP(Table14[[#This Row],[FECHA /HORA]],TBL_CalcDarwin[],45,0)</f>
        <v>#REF!</v>
      </c>
      <c r="J58" s="50" t="e">
        <f>Table14[[#This Row],[MW Proyectada (Barra A)]]+Table14[[#This Row],[MW Proyectada (Barra B)]]</f>
        <v>#REF!</v>
      </c>
    </row>
    <row r="59" spans="2:10" x14ac:dyDescent="0.35">
      <c r="B59" s="55" t="e">
        <f>Table110[[#This Row],[Fecha]]</f>
        <v>#REF!</v>
      </c>
      <c r="C59" s="49" t="e">
        <f>Table110[[#This Row],[Hora]]</f>
        <v>#REF!</v>
      </c>
      <c r="D59" s="56" t="e">
        <f>Table14[[#This Row],[Fecha]]</f>
        <v>#REF!</v>
      </c>
      <c r="E59" s="50" t="e">
        <f>Table110[[#This Row],[Viento m/s]]</f>
        <v>#REF!</v>
      </c>
      <c r="F59" s="60" t="e">
        <f>VLOOKUP(Table14[[#This Row],[FECHA /HORA]],TBL_CalcDarwin[],46,0)</f>
        <v>#REF!</v>
      </c>
      <c r="G59" s="50" t="e">
        <f>VLOOKUP(Table14[[#This Row],[FECHA /HORA]],TBL_CalcDarwin[],47,0)</f>
        <v>#REF!</v>
      </c>
      <c r="H59" s="59" t="e">
        <f>VLOOKUP(Table14[[#This Row],[FECHA /HORA]],TBL_CalcDarwin[],44,0)</f>
        <v>#REF!</v>
      </c>
      <c r="I59" s="59" t="e">
        <f>VLOOKUP(Table14[[#This Row],[FECHA /HORA]],TBL_CalcDarwin[],45,0)</f>
        <v>#REF!</v>
      </c>
      <c r="J59" s="50" t="e">
        <f>Table14[[#This Row],[MW Proyectada (Barra A)]]+Table14[[#This Row],[MW Proyectada (Barra B)]]</f>
        <v>#REF!</v>
      </c>
    </row>
    <row r="60" spans="2:10" x14ac:dyDescent="0.35">
      <c r="B60" s="55" t="e">
        <f>Table110[[#This Row],[Fecha]]</f>
        <v>#REF!</v>
      </c>
      <c r="C60" s="49" t="e">
        <f>Table110[[#This Row],[Hora]]</f>
        <v>#REF!</v>
      </c>
      <c r="D60" s="56" t="e">
        <f>Table14[[#This Row],[Fecha]]</f>
        <v>#REF!</v>
      </c>
      <c r="E60" s="50" t="e">
        <f>Table110[[#This Row],[Viento m/s]]</f>
        <v>#REF!</v>
      </c>
      <c r="F60" s="60" t="e">
        <f>VLOOKUP(Table14[[#This Row],[FECHA /HORA]],TBL_CalcDarwin[],46,0)</f>
        <v>#REF!</v>
      </c>
      <c r="G60" s="50" t="e">
        <f>VLOOKUP(Table14[[#This Row],[FECHA /HORA]],TBL_CalcDarwin[],47,0)</f>
        <v>#REF!</v>
      </c>
      <c r="H60" s="59" t="e">
        <f>VLOOKUP(Table14[[#This Row],[FECHA /HORA]],TBL_CalcDarwin[],44,0)</f>
        <v>#REF!</v>
      </c>
      <c r="I60" s="59" t="e">
        <f>VLOOKUP(Table14[[#This Row],[FECHA /HORA]],TBL_CalcDarwin[],45,0)</f>
        <v>#REF!</v>
      </c>
      <c r="J60" s="50" t="e">
        <f>Table14[[#This Row],[MW Proyectada (Barra A)]]+Table14[[#This Row],[MW Proyectada (Barra B)]]</f>
        <v>#REF!</v>
      </c>
    </row>
    <row r="61" spans="2:10" x14ac:dyDescent="0.35">
      <c r="B61" s="55" t="e">
        <f>Table110[[#This Row],[Fecha]]</f>
        <v>#REF!</v>
      </c>
      <c r="C61" s="49" t="e">
        <f>Table110[[#This Row],[Hora]]</f>
        <v>#REF!</v>
      </c>
      <c r="D61" s="56" t="e">
        <f>Table14[[#This Row],[Fecha]]</f>
        <v>#REF!</v>
      </c>
      <c r="E61" s="50" t="e">
        <f>Table110[[#This Row],[Viento m/s]]</f>
        <v>#REF!</v>
      </c>
      <c r="F61" s="60" t="e">
        <f>VLOOKUP(Table14[[#This Row],[FECHA /HORA]],TBL_CalcDarwin[],46,0)</f>
        <v>#REF!</v>
      </c>
      <c r="G61" s="50" t="e">
        <f>VLOOKUP(Table14[[#This Row],[FECHA /HORA]],TBL_CalcDarwin[],47,0)</f>
        <v>#REF!</v>
      </c>
      <c r="H61" s="59" t="e">
        <f>VLOOKUP(Table14[[#This Row],[FECHA /HORA]],TBL_CalcDarwin[],44,0)</f>
        <v>#REF!</v>
      </c>
      <c r="I61" s="59" t="e">
        <f>VLOOKUP(Table14[[#This Row],[FECHA /HORA]],TBL_CalcDarwin[],45,0)</f>
        <v>#REF!</v>
      </c>
      <c r="J61" s="50" t="e">
        <f>Table14[[#This Row],[MW Proyectada (Barra A)]]+Table14[[#This Row],[MW Proyectada (Barra B)]]</f>
        <v>#REF!</v>
      </c>
    </row>
    <row r="62" spans="2:10" x14ac:dyDescent="0.35">
      <c r="B62" s="55" t="e">
        <f>Table110[[#This Row],[Fecha]]</f>
        <v>#REF!</v>
      </c>
      <c r="C62" s="49" t="e">
        <f>Table110[[#This Row],[Hora]]</f>
        <v>#REF!</v>
      </c>
      <c r="D62" s="56" t="e">
        <f>Table14[[#This Row],[Fecha]]</f>
        <v>#REF!</v>
      </c>
      <c r="E62" s="50" t="e">
        <f>Table110[[#This Row],[Viento m/s]]</f>
        <v>#REF!</v>
      </c>
      <c r="F62" s="60" t="e">
        <f>VLOOKUP(Table14[[#This Row],[FECHA /HORA]],TBL_CalcDarwin[],46,0)</f>
        <v>#REF!</v>
      </c>
      <c r="G62" s="50" t="e">
        <f>VLOOKUP(Table14[[#This Row],[FECHA /HORA]],TBL_CalcDarwin[],47,0)</f>
        <v>#REF!</v>
      </c>
      <c r="H62" s="59" t="e">
        <f>VLOOKUP(Table14[[#This Row],[FECHA /HORA]],TBL_CalcDarwin[],44,0)</f>
        <v>#REF!</v>
      </c>
      <c r="I62" s="59" t="e">
        <f>VLOOKUP(Table14[[#This Row],[FECHA /HORA]],TBL_CalcDarwin[],45,0)</f>
        <v>#REF!</v>
      </c>
      <c r="J62" s="50" t="e">
        <f>Table14[[#This Row],[MW Proyectada (Barra A)]]+Table14[[#This Row],[MW Proyectada (Barra B)]]</f>
        <v>#REF!</v>
      </c>
    </row>
    <row r="63" spans="2:10" x14ac:dyDescent="0.35">
      <c r="B63" s="55" t="e">
        <f>Table110[[#This Row],[Fecha]]</f>
        <v>#REF!</v>
      </c>
      <c r="C63" s="49" t="e">
        <f>Table110[[#This Row],[Hora]]</f>
        <v>#REF!</v>
      </c>
      <c r="D63" s="56" t="e">
        <f>Table14[[#This Row],[Fecha]]</f>
        <v>#REF!</v>
      </c>
      <c r="E63" s="50" t="e">
        <f>Table110[[#This Row],[Viento m/s]]</f>
        <v>#REF!</v>
      </c>
      <c r="F63" s="60" t="e">
        <f>VLOOKUP(Table14[[#This Row],[FECHA /HORA]],TBL_CalcDarwin[],46,0)</f>
        <v>#REF!</v>
      </c>
      <c r="G63" s="50" t="e">
        <f>VLOOKUP(Table14[[#This Row],[FECHA /HORA]],TBL_CalcDarwin[],47,0)</f>
        <v>#REF!</v>
      </c>
      <c r="H63" s="59" t="e">
        <f>VLOOKUP(Table14[[#This Row],[FECHA /HORA]],TBL_CalcDarwin[],44,0)</f>
        <v>#REF!</v>
      </c>
      <c r="I63" s="59" t="e">
        <f>VLOOKUP(Table14[[#This Row],[FECHA /HORA]],TBL_CalcDarwin[],45,0)</f>
        <v>#REF!</v>
      </c>
      <c r="J63" s="50" t="e">
        <f>Table14[[#This Row],[MW Proyectada (Barra A)]]+Table14[[#This Row],[MW Proyectada (Barra B)]]</f>
        <v>#REF!</v>
      </c>
    </row>
    <row r="64" spans="2:10" x14ac:dyDescent="0.35">
      <c r="B64" s="55" t="e">
        <f>Table110[[#This Row],[Fecha]]</f>
        <v>#REF!</v>
      </c>
      <c r="C64" s="49" t="e">
        <f>Table110[[#This Row],[Hora]]</f>
        <v>#REF!</v>
      </c>
      <c r="D64" s="56" t="e">
        <f>Table14[[#This Row],[Fecha]]</f>
        <v>#REF!</v>
      </c>
      <c r="E64" s="50" t="e">
        <f>Table110[[#This Row],[Viento m/s]]</f>
        <v>#REF!</v>
      </c>
      <c r="F64" s="60" t="e">
        <f>VLOOKUP(Table14[[#This Row],[FECHA /HORA]],TBL_CalcDarwin[],46,0)</f>
        <v>#REF!</v>
      </c>
      <c r="G64" s="50" t="e">
        <f>VLOOKUP(Table14[[#This Row],[FECHA /HORA]],TBL_CalcDarwin[],47,0)</f>
        <v>#REF!</v>
      </c>
      <c r="H64" s="59" t="e">
        <f>VLOOKUP(Table14[[#This Row],[FECHA /HORA]],TBL_CalcDarwin[],44,0)</f>
        <v>#REF!</v>
      </c>
      <c r="I64" s="59" t="e">
        <f>VLOOKUP(Table14[[#This Row],[FECHA /HORA]],TBL_CalcDarwin[],45,0)</f>
        <v>#REF!</v>
      </c>
      <c r="J64" s="50" t="e">
        <f>Table14[[#This Row],[MW Proyectada (Barra A)]]+Table14[[#This Row],[MW Proyectada (Barra B)]]</f>
        <v>#REF!</v>
      </c>
    </row>
    <row r="65" spans="2:10" x14ac:dyDescent="0.35">
      <c r="B65" s="55" t="e">
        <f>Table110[[#This Row],[Fecha]]</f>
        <v>#REF!</v>
      </c>
      <c r="C65" s="49" t="e">
        <f>Table110[[#This Row],[Hora]]</f>
        <v>#REF!</v>
      </c>
      <c r="D65" s="56" t="e">
        <f>Table14[[#This Row],[Fecha]]</f>
        <v>#REF!</v>
      </c>
      <c r="E65" s="50" t="e">
        <f>Table110[[#This Row],[Viento m/s]]</f>
        <v>#REF!</v>
      </c>
      <c r="F65" s="60" t="e">
        <f>VLOOKUP(Table14[[#This Row],[FECHA /HORA]],TBL_CalcDarwin[],46,0)</f>
        <v>#REF!</v>
      </c>
      <c r="G65" s="50" t="e">
        <f>VLOOKUP(Table14[[#This Row],[FECHA /HORA]],TBL_CalcDarwin[],47,0)</f>
        <v>#REF!</v>
      </c>
      <c r="H65" s="59" t="e">
        <f>VLOOKUP(Table14[[#This Row],[FECHA /HORA]],TBL_CalcDarwin[],44,0)</f>
        <v>#REF!</v>
      </c>
      <c r="I65" s="59" t="e">
        <f>VLOOKUP(Table14[[#This Row],[FECHA /HORA]],TBL_CalcDarwin[],45,0)</f>
        <v>#REF!</v>
      </c>
      <c r="J65" s="50" t="e">
        <f>Table14[[#This Row],[MW Proyectada (Barra A)]]+Table14[[#This Row],[MW Proyectada (Barra B)]]</f>
        <v>#REF!</v>
      </c>
    </row>
    <row r="66" spans="2:10" x14ac:dyDescent="0.35">
      <c r="B66" s="55" t="e">
        <f>Table110[[#This Row],[Fecha]]</f>
        <v>#REF!</v>
      </c>
      <c r="C66" s="49" t="e">
        <f>Table110[[#This Row],[Hora]]</f>
        <v>#REF!</v>
      </c>
      <c r="D66" s="56" t="e">
        <f>Table14[[#This Row],[Fecha]]</f>
        <v>#REF!</v>
      </c>
      <c r="E66" s="50" t="e">
        <f>Table110[[#This Row],[Viento m/s]]</f>
        <v>#REF!</v>
      </c>
      <c r="F66" s="60" t="e">
        <f>VLOOKUP(Table14[[#This Row],[FECHA /HORA]],TBL_CalcDarwin[],46,0)</f>
        <v>#REF!</v>
      </c>
      <c r="G66" s="50" t="e">
        <f>VLOOKUP(Table14[[#This Row],[FECHA /HORA]],TBL_CalcDarwin[],47,0)</f>
        <v>#REF!</v>
      </c>
      <c r="H66" s="59" t="e">
        <f>VLOOKUP(Table14[[#This Row],[FECHA /HORA]],TBL_CalcDarwin[],44,0)</f>
        <v>#REF!</v>
      </c>
      <c r="I66" s="59" t="e">
        <f>VLOOKUP(Table14[[#This Row],[FECHA /HORA]],TBL_CalcDarwin[],45,0)</f>
        <v>#REF!</v>
      </c>
      <c r="J66" s="50" t="e">
        <f>Table14[[#This Row],[MW Proyectada (Barra A)]]+Table14[[#This Row],[MW Proyectada (Barra B)]]</f>
        <v>#REF!</v>
      </c>
    </row>
    <row r="67" spans="2:10" x14ac:dyDescent="0.35">
      <c r="B67" s="55" t="e">
        <f>Table110[[#This Row],[Fecha]]</f>
        <v>#REF!</v>
      </c>
      <c r="C67" s="49" t="e">
        <f>Table110[[#This Row],[Hora]]</f>
        <v>#REF!</v>
      </c>
      <c r="D67" s="56" t="e">
        <f>Table14[[#This Row],[Fecha]]</f>
        <v>#REF!</v>
      </c>
      <c r="E67" s="50" t="e">
        <f>Table110[[#This Row],[Viento m/s]]</f>
        <v>#REF!</v>
      </c>
      <c r="F67" s="60" t="e">
        <f>VLOOKUP(Table14[[#This Row],[FECHA /HORA]],TBL_CalcDarwin[],46,0)</f>
        <v>#REF!</v>
      </c>
      <c r="G67" s="50" t="e">
        <f>VLOOKUP(Table14[[#This Row],[FECHA /HORA]],TBL_CalcDarwin[],47,0)</f>
        <v>#REF!</v>
      </c>
      <c r="H67" s="59" t="e">
        <f>VLOOKUP(Table14[[#This Row],[FECHA /HORA]],TBL_CalcDarwin[],44,0)</f>
        <v>#REF!</v>
      </c>
      <c r="I67" s="59" t="e">
        <f>VLOOKUP(Table14[[#This Row],[FECHA /HORA]],TBL_CalcDarwin[],45,0)</f>
        <v>#REF!</v>
      </c>
      <c r="J67" s="50" t="e">
        <f>Table14[[#This Row],[MW Proyectada (Barra A)]]+Table14[[#This Row],[MW Proyectada (Barra B)]]</f>
        <v>#REF!</v>
      </c>
    </row>
    <row r="68" spans="2:10" x14ac:dyDescent="0.35">
      <c r="B68" s="55" t="e">
        <f>Table110[[#This Row],[Fecha]]</f>
        <v>#REF!</v>
      </c>
      <c r="C68" s="49" t="e">
        <f>Table110[[#This Row],[Hora]]</f>
        <v>#REF!</v>
      </c>
      <c r="D68" s="56" t="e">
        <f>Table14[[#This Row],[Fecha]]</f>
        <v>#REF!</v>
      </c>
      <c r="E68" s="50" t="e">
        <f>Table110[[#This Row],[Viento m/s]]</f>
        <v>#REF!</v>
      </c>
      <c r="F68" s="60" t="e">
        <f>VLOOKUP(Table14[[#This Row],[FECHA /HORA]],TBL_CalcDarwin[],46,0)</f>
        <v>#REF!</v>
      </c>
      <c r="G68" s="50" t="e">
        <f>VLOOKUP(Table14[[#This Row],[FECHA /HORA]],TBL_CalcDarwin[],47,0)</f>
        <v>#REF!</v>
      </c>
      <c r="H68" s="59" t="e">
        <f>VLOOKUP(Table14[[#This Row],[FECHA /HORA]],TBL_CalcDarwin[],44,0)</f>
        <v>#REF!</v>
      </c>
      <c r="I68" s="59" t="e">
        <f>VLOOKUP(Table14[[#This Row],[FECHA /HORA]],TBL_CalcDarwin[],45,0)</f>
        <v>#REF!</v>
      </c>
      <c r="J68" s="50" t="e">
        <f>Table14[[#This Row],[MW Proyectada (Barra A)]]+Table14[[#This Row],[MW Proyectada (Barra B)]]</f>
        <v>#REF!</v>
      </c>
    </row>
    <row r="69" spans="2:10" x14ac:dyDescent="0.35">
      <c r="B69" s="55" t="e">
        <f>Table110[[#This Row],[Fecha]]</f>
        <v>#REF!</v>
      </c>
      <c r="C69" s="49" t="e">
        <f>Table110[[#This Row],[Hora]]</f>
        <v>#REF!</v>
      </c>
      <c r="D69" s="56" t="e">
        <f>Table14[[#This Row],[Fecha]]</f>
        <v>#REF!</v>
      </c>
      <c r="E69" s="50" t="e">
        <f>Table110[[#This Row],[Viento m/s]]</f>
        <v>#REF!</v>
      </c>
      <c r="F69" s="60" t="e">
        <f>VLOOKUP(Table14[[#This Row],[FECHA /HORA]],TBL_CalcDarwin[],46,0)</f>
        <v>#REF!</v>
      </c>
      <c r="G69" s="50" t="e">
        <f>VLOOKUP(Table14[[#This Row],[FECHA /HORA]],TBL_CalcDarwin[],47,0)</f>
        <v>#REF!</v>
      </c>
      <c r="H69" s="59" t="e">
        <f>VLOOKUP(Table14[[#This Row],[FECHA /HORA]],TBL_CalcDarwin[],44,0)</f>
        <v>#REF!</v>
      </c>
      <c r="I69" s="59" t="e">
        <f>VLOOKUP(Table14[[#This Row],[FECHA /HORA]],TBL_CalcDarwin[],45,0)</f>
        <v>#REF!</v>
      </c>
      <c r="J69" s="50" t="e">
        <f>Table14[[#This Row],[MW Proyectada (Barra A)]]+Table14[[#This Row],[MW Proyectada (Barra B)]]</f>
        <v>#REF!</v>
      </c>
    </row>
    <row r="70" spans="2:10" x14ac:dyDescent="0.35">
      <c r="B70" s="55" t="e">
        <f>Table110[[#This Row],[Fecha]]</f>
        <v>#REF!</v>
      </c>
      <c r="C70" s="49" t="e">
        <f>Table110[[#This Row],[Hora]]</f>
        <v>#REF!</v>
      </c>
      <c r="D70" s="56" t="e">
        <f>Table14[[#This Row],[Fecha]]</f>
        <v>#REF!</v>
      </c>
      <c r="E70" s="50" t="e">
        <f>Table110[[#This Row],[Viento m/s]]</f>
        <v>#REF!</v>
      </c>
      <c r="F70" s="60" t="e">
        <f>VLOOKUP(Table14[[#This Row],[FECHA /HORA]],TBL_CalcDarwin[],46,0)</f>
        <v>#REF!</v>
      </c>
      <c r="G70" s="50" t="e">
        <f>VLOOKUP(Table14[[#This Row],[FECHA /HORA]],TBL_CalcDarwin[],47,0)</f>
        <v>#REF!</v>
      </c>
      <c r="H70" s="59" t="e">
        <f>VLOOKUP(Table14[[#This Row],[FECHA /HORA]],TBL_CalcDarwin[],44,0)</f>
        <v>#REF!</v>
      </c>
      <c r="I70" s="59" t="e">
        <f>VLOOKUP(Table14[[#This Row],[FECHA /HORA]],TBL_CalcDarwin[],45,0)</f>
        <v>#REF!</v>
      </c>
      <c r="J70" s="50" t="e">
        <f>Table14[[#This Row],[MW Proyectada (Barra A)]]+Table14[[#This Row],[MW Proyectada (Barra B)]]</f>
        <v>#REF!</v>
      </c>
    </row>
    <row r="71" spans="2:10" x14ac:dyDescent="0.35">
      <c r="B71" s="55" t="e">
        <f>Table110[[#This Row],[Fecha]]</f>
        <v>#REF!</v>
      </c>
      <c r="C71" s="49" t="e">
        <f>Table110[[#This Row],[Hora]]</f>
        <v>#REF!</v>
      </c>
      <c r="D71" s="56" t="e">
        <f>Table14[[#This Row],[Fecha]]</f>
        <v>#REF!</v>
      </c>
      <c r="E71" s="50" t="e">
        <f>Table110[[#This Row],[Viento m/s]]</f>
        <v>#REF!</v>
      </c>
      <c r="F71" s="60" t="e">
        <f>VLOOKUP(Table14[[#This Row],[FECHA /HORA]],TBL_CalcDarwin[],46,0)</f>
        <v>#REF!</v>
      </c>
      <c r="G71" s="50" t="e">
        <f>VLOOKUP(Table14[[#This Row],[FECHA /HORA]],TBL_CalcDarwin[],47,0)</f>
        <v>#REF!</v>
      </c>
      <c r="H71" s="59" t="e">
        <f>VLOOKUP(Table14[[#This Row],[FECHA /HORA]],TBL_CalcDarwin[],44,0)</f>
        <v>#REF!</v>
      </c>
      <c r="I71" s="59" t="e">
        <f>VLOOKUP(Table14[[#This Row],[FECHA /HORA]],TBL_CalcDarwin[],45,0)</f>
        <v>#REF!</v>
      </c>
      <c r="J71" s="50" t="e">
        <f>Table14[[#This Row],[MW Proyectada (Barra A)]]+Table14[[#This Row],[MW Proyectada (Barra B)]]</f>
        <v>#REF!</v>
      </c>
    </row>
    <row r="72" spans="2:10" x14ac:dyDescent="0.35">
      <c r="B72" s="55" t="e">
        <f>Table110[[#This Row],[Fecha]]</f>
        <v>#REF!</v>
      </c>
      <c r="C72" s="49" t="e">
        <f>Table110[[#This Row],[Hora]]</f>
        <v>#REF!</v>
      </c>
      <c r="D72" s="56" t="e">
        <f>Table14[[#This Row],[Fecha]]</f>
        <v>#REF!</v>
      </c>
      <c r="E72" s="50" t="e">
        <f>Table110[[#This Row],[Viento m/s]]</f>
        <v>#REF!</v>
      </c>
      <c r="F72" s="60" t="e">
        <f>VLOOKUP(Table14[[#This Row],[FECHA /HORA]],TBL_CalcDarwin[],46,0)</f>
        <v>#REF!</v>
      </c>
      <c r="G72" s="50" t="e">
        <f>VLOOKUP(Table14[[#This Row],[FECHA /HORA]],TBL_CalcDarwin[],47,0)</f>
        <v>#REF!</v>
      </c>
      <c r="H72" s="59" t="e">
        <f>VLOOKUP(Table14[[#This Row],[FECHA /HORA]],TBL_CalcDarwin[],44,0)</f>
        <v>#REF!</v>
      </c>
      <c r="I72" s="59" t="e">
        <f>VLOOKUP(Table14[[#This Row],[FECHA /HORA]],TBL_CalcDarwin[],45,0)</f>
        <v>#REF!</v>
      </c>
      <c r="J72" s="50" t="e">
        <f>Table14[[#This Row],[MW Proyectada (Barra A)]]+Table14[[#This Row],[MW Proyectada (Barra B)]]</f>
        <v>#REF!</v>
      </c>
    </row>
    <row r="73" spans="2:10" x14ac:dyDescent="0.35">
      <c r="B73" s="55" t="e">
        <f>Table110[[#This Row],[Fecha]]</f>
        <v>#REF!</v>
      </c>
      <c r="C73" s="49" t="e">
        <f>Table110[[#This Row],[Hora]]</f>
        <v>#REF!</v>
      </c>
      <c r="D73" s="56" t="e">
        <f>Table14[[#This Row],[Fecha]]</f>
        <v>#REF!</v>
      </c>
      <c r="E73" s="50" t="e">
        <f>Table110[[#This Row],[Viento m/s]]</f>
        <v>#REF!</v>
      </c>
      <c r="F73" s="60" t="e">
        <f>VLOOKUP(Table14[[#This Row],[FECHA /HORA]],TBL_CalcDarwin[],46,0)</f>
        <v>#REF!</v>
      </c>
      <c r="G73" s="50" t="e">
        <f>VLOOKUP(Table14[[#This Row],[FECHA /HORA]],TBL_CalcDarwin[],47,0)</f>
        <v>#REF!</v>
      </c>
      <c r="H73" s="59" t="e">
        <f>VLOOKUP(Table14[[#This Row],[FECHA /HORA]],TBL_CalcDarwin[],44,0)</f>
        <v>#REF!</v>
      </c>
      <c r="I73" s="59" t="e">
        <f>VLOOKUP(Table14[[#This Row],[FECHA /HORA]],TBL_CalcDarwin[],45,0)</f>
        <v>#REF!</v>
      </c>
      <c r="J73" s="50" t="e">
        <f>Table14[[#This Row],[MW Proyectada (Barra A)]]+Table14[[#This Row],[MW Proyectada (Barra B)]]</f>
        <v>#REF!</v>
      </c>
    </row>
    <row r="74" spans="2:10" x14ac:dyDescent="0.35">
      <c r="B74" s="55" t="e">
        <f>Table110[[#This Row],[Fecha]]</f>
        <v>#REF!</v>
      </c>
      <c r="C74" s="49" t="e">
        <f>Table110[[#This Row],[Hora]]</f>
        <v>#REF!</v>
      </c>
      <c r="D74" s="56" t="e">
        <f>Table14[[#This Row],[Fecha]]</f>
        <v>#REF!</v>
      </c>
      <c r="E74" s="50" t="e">
        <f>Table110[[#This Row],[Viento m/s]]</f>
        <v>#REF!</v>
      </c>
      <c r="F74" s="60" t="e">
        <f>VLOOKUP(Table14[[#This Row],[FECHA /HORA]],TBL_CalcDarwin[],46,0)</f>
        <v>#REF!</v>
      </c>
      <c r="G74" s="50" t="e">
        <f>VLOOKUP(Table14[[#This Row],[FECHA /HORA]],TBL_CalcDarwin[],47,0)</f>
        <v>#REF!</v>
      </c>
      <c r="H74" s="59" t="e">
        <f>VLOOKUP(Table14[[#This Row],[FECHA /HORA]],TBL_CalcDarwin[],44,0)</f>
        <v>#REF!</v>
      </c>
      <c r="I74" s="59" t="e">
        <f>VLOOKUP(Table14[[#This Row],[FECHA /HORA]],TBL_CalcDarwin[],45,0)</f>
        <v>#REF!</v>
      </c>
      <c r="J74" s="50" t="e">
        <f>Table14[[#This Row],[MW Proyectada (Barra A)]]+Table14[[#This Row],[MW Proyectada (Barra B)]]</f>
        <v>#REF!</v>
      </c>
    </row>
    <row r="75" spans="2:10" x14ac:dyDescent="0.35">
      <c r="B75" s="55" t="e">
        <f>Table110[[#This Row],[Fecha]]</f>
        <v>#REF!</v>
      </c>
      <c r="C75" s="49" t="e">
        <f>Table110[[#This Row],[Hora]]</f>
        <v>#REF!</v>
      </c>
      <c r="D75" s="56" t="e">
        <f>Table14[[#This Row],[Fecha]]</f>
        <v>#REF!</v>
      </c>
      <c r="E75" s="50" t="e">
        <f>Table110[[#This Row],[Viento m/s]]</f>
        <v>#REF!</v>
      </c>
      <c r="F75" s="60" t="e">
        <f>VLOOKUP(Table14[[#This Row],[FECHA /HORA]],TBL_CalcDarwin[],46,0)</f>
        <v>#REF!</v>
      </c>
      <c r="G75" s="50" t="e">
        <f>VLOOKUP(Table14[[#This Row],[FECHA /HORA]],TBL_CalcDarwin[],47,0)</f>
        <v>#REF!</v>
      </c>
      <c r="H75" s="59" t="e">
        <f>VLOOKUP(Table14[[#This Row],[FECHA /HORA]],TBL_CalcDarwin[],44,0)</f>
        <v>#REF!</v>
      </c>
      <c r="I75" s="59" t="e">
        <f>VLOOKUP(Table14[[#This Row],[FECHA /HORA]],TBL_CalcDarwin[],45,0)</f>
        <v>#REF!</v>
      </c>
      <c r="J75" s="50" t="e">
        <f>Table14[[#This Row],[MW Proyectada (Barra A)]]+Table14[[#This Row],[MW Proyectada (Barra B)]]</f>
        <v>#REF!</v>
      </c>
    </row>
    <row r="76" spans="2:10" x14ac:dyDescent="0.35">
      <c r="B76" s="55" t="e">
        <f>Table110[[#This Row],[Fecha]]</f>
        <v>#REF!</v>
      </c>
      <c r="C76" s="49" t="e">
        <f>Table110[[#This Row],[Hora]]</f>
        <v>#REF!</v>
      </c>
      <c r="D76" s="56" t="e">
        <f>Table14[[#This Row],[Fecha]]</f>
        <v>#REF!</v>
      </c>
      <c r="E76" s="50" t="e">
        <f>Table110[[#This Row],[Viento m/s]]</f>
        <v>#REF!</v>
      </c>
      <c r="F76" s="60" t="e">
        <f>VLOOKUP(Table14[[#This Row],[FECHA /HORA]],TBL_CalcDarwin[],46,0)</f>
        <v>#REF!</v>
      </c>
      <c r="G76" s="50" t="e">
        <f>VLOOKUP(Table14[[#This Row],[FECHA /HORA]],TBL_CalcDarwin[],47,0)</f>
        <v>#REF!</v>
      </c>
      <c r="H76" s="59" t="e">
        <f>VLOOKUP(Table14[[#This Row],[FECHA /HORA]],TBL_CalcDarwin[],44,0)</f>
        <v>#REF!</v>
      </c>
      <c r="I76" s="59" t="e">
        <f>VLOOKUP(Table14[[#This Row],[FECHA /HORA]],TBL_CalcDarwin[],45,0)</f>
        <v>#REF!</v>
      </c>
      <c r="J76" s="50" t="e">
        <f>Table14[[#This Row],[MW Proyectada (Barra A)]]+Table14[[#This Row],[MW Proyectada (Barra B)]]</f>
        <v>#REF!</v>
      </c>
    </row>
    <row r="77" spans="2:10" x14ac:dyDescent="0.35">
      <c r="B77" s="55" t="e">
        <f>Table110[[#This Row],[Fecha]]</f>
        <v>#REF!</v>
      </c>
      <c r="C77" s="49" t="e">
        <f>Table110[[#This Row],[Hora]]</f>
        <v>#REF!</v>
      </c>
      <c r="D77" s="56" t="e">
        <f>Table14[[#This Row],[Fecha]]</f>
        <v>#REF!</v>
      </c>
      <c r="E77" s="50" t="e">
        <f>Table110[[#This Row],[Viento m/s]]</f>
        <v>#REF!</v>
      </c>
      <c r="F77" s="60" t="e">
        <f>VLOOKUP(Table14[[#This Row],[FECHA /HORA]],TBL_CalcDarwin[],46,0)</f>
        <v>#REF!</v>
      </c>
      <c r="G77" s="50" t="e">
        <f>VLOOKUP(Table14[[#This Row],[FECHA /HORA]],TBL_CalcDarwin[],47,0)</f>
        <v>#REF!</v>
      </c>
      <c r="H77" s="59" t="e">
        <f>VLOOKUP(Table14[[#This Row],[FECHA /HORA]],TBL_CalcDarwin[],44,0)</f>
        <v>#REF!</v>
      </c>
      <c r="I77" s="59" t="e">
        <f>VLOOKUP(Table14[[#This Row],[FECHA /HORA]],TBL_CalcDarwin[],45,0)</f>
        <v>#REF!</v>
      </c>
      <c r="J77" s="50" t="e">
        <f>Table14[[#This Row],[MW Proyectada (Barra A)]]+Table14[[#This Row],[MW Proyectada (Barra B)]]</f>
        <v>#REF!</v>
      </c>
    </row>
    <row r="78" spans="2:10" x14ac:dyDescent="0.35">
      <c r="B78" s="55" t="e">
        <f>Table110[[#This Row],[Fecha]]</f>
        <v>#REF!</v>
      </c>
      <c r="C78" s="49" t="e">
        <f>Table110[[#This Row],[Hora]]</f>
        <v>#REF!</v>
      </c>
      <c r="D78" s="56" t="e">
        <f>Table14[[#This Row],[Fecha]]</f>
        <v>#REF!</v>
      </c>
      <c r="E78" s="50" t="e">
        <f>Table110[[#This Row],[Viento m/s]]</f>
        <v>#REF!</v>
      </c>
      <c r="F78" s="60" t="e">
        <f>VLOOKUP(Table14[[#This Row],[FECHA /HORA]],TBL_CalcDarwin[],46,0)</f>
        <v>#REF!</v>
      </c>
      <c r="G78" s="50" t="e">
        <f>VLOOKUP(Table14[[#This Row],[FECHA /HORA]],TBL_CalcDarwin[],47,0)</f>
        <v>#REF!</v>
      </c>
      <c r="H78" s="59" t="e">
        <f>VLOOKUP(Table14[[#This Row],[FECHA /HORA]],TBL_CalcDarwin[],44,0)</f>
        <v>#REF!</v>
      </c>
      <c r="I78" s="59" t="e">
        <f>VLOOKUP(Table14[[#This Row],[FECHA /HORA]],TBL_CalcDarwin[],45,0)</f>
        <v>#REF!</v>
      </c>
      <c r="J78" s="50" t="e">
        <f>Table14[[#This Row],[MW Proyectada (Barra A)]]+Table14[[#This Row],[MW Proyectada (Barra B)]]</f>
        <v>#REF!</v>
      </c>
    </row>
    <row r="79" spans="2:10" x14ac:dyDescent="0.35">
      <c r="B79" s="55" t="e">
        <f>Table110[[#This Row],[Fecha]]</f>
        <v>#REF!</v>
      </c>
      <c r="C79" s="49" t="e">
        <f>Table110[[#This Row],[Hora]]</f>
        <v>#REF!</v>
      </c>
      <c r="D79" s="56" t="e">
        <f>Table14[[#This Row],[Fecha]]</f>
        <v>#REF!</v>
      </c>
      <c r="E79" s="50" t="e">
        <f>Table110[[#This Row],[Viento m/s]]</f>
        <v>#REF!</v>
      </c>
      <c r="F79" s="60" t="e">
        <f>VLOOKUP(Table14[[#This Row],[FECHA /HORA]],TBL_CalcDarwin[],46,0)</f>
        <v>#REF!</v>
      </c>
      <c r="G79" s="50" t="e">
        <f>VLOOKUP(Table14[[#This Row],[FECHA /HORA]],TBL_CalcDarwin[],47,0)</f>
        <v>#REF!</v>
      </c>
      <c r="H79" s="59" t="e">
        <f>VLOOKUP(Table14[[#This Row],[FECHA /HORA]],TBL_CalcDarwin[],44,0)</f>
        <v>#REF!</v>
      </c>
      <c r="I79" s="59" t="e">
        <f>VLOOKUP(Table14[[#This Row],[FECHA /HORA]],TBL_CalcDarwin[],45,0)</f>
        <v>#REF!</v>
      </c>
      <c r="J79" s="50" t="e">
        <f>Table14[[#This Row],[MW Proyectada (Barra A)]]+Table14[[#This Row],[MW Proyectada (Barra B)]]</f>
        <v>#REF!</v>
      </c>
    </row>
    <row r="80" spans="2:10" x14ac:dyDescent="0.35">
      <c r="B80" s="55" t="e">
        <f>Table110[[#This Row],[Fecha]]</f>
        <v>#REF!</v>
      </c>
      <c r="C80" s="49" t="e">
        <f>Table110[[#This Row],[Hora]]</f>
        <v>#REF!</v>
      </c>
      <c r="D80" s="56" t="e">
        <f>Table14[[#This Row],[Fecha]]</f>
        <v>#REF!</v>
      </c>
      <c r="E80" s="50" t="e">
        <f>Table110[[#This Row],[Viento m/s]]</f>
        <v>#REF!</v>
      </c>
      <c r="F80" s="60" t="e">
        <f>VLOOKUP(Table14[[#This Row],[FECHA /HORA]],TBL_CalcDarwin[],46,0)</f>
        <v>#REF!</v>
      </c>
      <c r="G80" s="50" t="e">
        <f>VLOOKUP(Table14[[#This Row],[FECHA /HORA]],TBL_CalcDarwin[],47,0)</f>
        <v>#REF!</v>
      </c>
      <c r="H80" s="59" t="e">
        <f>VLOOKUP(Table14[[#This Row],[FECHA /HORA]],TBL_CalcDarwin[],44,0)</f>
        <v>#REF!</v>
      </c>
      <c r="I80" s="59" t="e">
        <f>VLOOKUP(Table14[[#This Row],[FECHA /HORA]],TBL_CalcDarwin[],45,0)</f>
        <v>#REF!</v>
      </c>
      <c r="J80" s="50" t="e">
        <f>Table14[[#This Row],[MW Proyectada (Barra A)]]+Table14[[#This Row],[MW Proyectada (Barra B)]]</f>
        <v>#REF!</v>
      </c>
    </row>
    <row r="81" spans="2:10" x14ac:dyDescent="0.35">
      <c r="B81" s="55" t="e">
        <f>Table110[[#This Row],[Fecha]]</f>
        <v>#REF!</v>
      </c>
      <c r="C81" s="49" t="e">
        <f>Table110[[#This Row],[Hora]]</f>
        <v>#REF!</v>
      </c>
      <c r="D81" s="56" t="e">
        <f>Table14[[#This Row],[Fecha]]</f>
        <v>#REF!</v>
      </c>
      <c r="E81" s="50" t="e">
        <f>Table110[[#This Row],[Viento m/s]]</f>
        <v>#REF!</v>
      </c>
      <c r="F81" s="60" t="e">
        <f>VLOOKUP(Table14[[#This Row],[FECHA /HORA]],TBL_CalcDarwin[],46,0)</f>
        <v>#REF!</v>
      </c>
      <c r="G81" s="50" t="e">
        <f>VLOOKUP(Table14[[#This Row],[FECHA /HORA]],TBL_CalcDarwin[],47,0)</f>
        <v>#REF!</v>
      </c>
      <c r="H81" s="59" t="e">
        <f>VLOOKUP(Table14[[#This Row],[FECHA /HORA]],TBL_CalcDarwin[],44,0)</f>
        <v>#REF!</v>
      </c>
      <c r="I81" s="59" t="e">
        <f>VLOOKUP(Table14[[#This Row],[FECHA /HORA]],TBL_CalcDarwin[],45,0)</f>
        <v>#REF!</v>
      </c>
      <c r="J81" s="50" t="e">
        <f>Table14[[#This Row],[MW Proyectada (Barra A)]]+Table14[[#This Row],[MW Proyectada (Barra B)]]</f>
        <v>#REF!</v>
      </c>
    </row>
    <row r="82" spans="2:10" x14ac:dyDescent="0.35">
      <c r="B82" s="55" t="e">
        <f>Table110[[#This Row],[Fecha]]</f>
        <v>#REF!</v>
      </c>
      <c r="C82" s="49" t="e">
        <f>Table110[[#This Row],[Hora]]</f>
        <v>#REF!</v>
      </c>
      <c r="D82" s="56" t="e">
        <f>Table14[[#This Row],[Fecha]]</f>
        <v>#REF!</v>
      </c>
      <c r="E82" s="50" t="e">
        <f>Table110[[#This Row],[Viento m/s]]</f>
        <v>#REF!</v>
      </c>
      <c r="F82" s="60" t="e">
        <f>VLOOKUP(Table14[[#This Row],[FECHA /HORA]],TBL_CalcDarwin[],46,0)</f>
        <v>#REF!</v>
      </c>
      <c r="G82" s="50" t="e">
        <f>VLOOKUP(Table14[[#This Row],[FECHA /HORA]],TBL_CalcDarwin[],47,0)</f>
        <v>#REF!</v>
      </c>
      <c r="H82" s="59" t="e">
        <f>VLOOKUP(Table14[[#This Row],[FECHA /HORA]],TBL_CalcDarwin[],44,0)</f>
        <v>#REF!</v>
      </c>
      <c r="I82" s="59" t="e">
        <f>VLOOKUP(Table14[[#This Row],[FECHA /HORA]],TBL_CalcDarwin[],45,0)</f>
        <v>#REF!</v>
      </c>
      <c r="J82" s="50" t="e">
        <f>Table14[[#This Row],[MW Proyectada (Barra A)]]+Table14[[#This Row],[MW Proyectada (Barra B)]]</f>
        <v>#REF!</v>
      </c>
    </row>
    <row r="83" spans="2:10" x14ac:dyDescent="0.35">
      <c r="B83" s="55" t="e">
        <f>Table110[[#This Row],[Fecha]]</f>
        <v>#REF!</v>
      </c>
      <c r="C83" s="49" t="e">
        <f>Table110[[#This Row],[Hora]]</f>
        <v>#REF!</v>
      </c>
      <c r="D83" s="56" t="e">
        <f>Table14[[#This Row],[Fecha]]</f>
        <v>#REF!</v>
      </c>
      <c r="E83" s="50" t="e">
        <f>Table110[[#This Row],[Viento m/s]]</f>
        <v>#REF!</v>
      </c>
      <c r="F83" s="60" t="e">
        <f>VLOOKUP(Table14[[#This Row],[FECHA /HORA]],TBL_CalcDarwin[],46,0)</f>
        <v>#REF!</v>
      </c>
      <c r="G83" s="50" t="e">
        <f>VLOOKUP(Table14[[#This Row],[FECHA /HORA]],TBL_CalcDarwin[],47,0)</f>
        <v>#REF!</v>
      </c>
      <c r="H83" s="59" t="e">
        <f>VLOOKUP(Table14[[#This Row],[FECHA /HORA]],TBL_CalcDarwin[],44,0)</f>
        <v>#REF!</v>
      </c>
      <c r="I83" s="59" t="e">
        <f>VLOOKUP(Table14[[#This Row],[FECHA /HORA]],TBL_CalcDarwin[],45,0)</f>
        <v>#REF!</v>
      </c>
      <c r="J83" s="50" t="e">
        <f>Table14[[#This Row],[MW Proyectada (Barra A)]]+Table14[[#This Row],[MW Proyectada (Barra B)]]</f>
        <v>#REF!</v>
      </c>
    </row>
    <row r="84" spans="2:10" x14ac:dyDescent="0.35">
      <c r="B84" s="55" t="e">
        <f>Table110[[#This Row],[Fecha]]</f>
        <v>#REF!</v>
      </c>
      <c r="C84" s="49" t="e">
        <f>Table110[[#This Row],[Hora]]</f>
        <v>#REF!</v>
      </c>
      <c r="D84" s="56" t="e">
        <f>Table14[[#This Row],[Fecha]]</f>
        <v>#REF!</v>
      </c>
      <c r="E84" s="50" t="e">
        <f>Table110[[#This Row],[Viento m/s]]</f>
        <v>#REF!</v>
      </c>
      <c r="F84" s="60" t="e">
        <f>VLOOKUP(Table14[[#This Row],[FECHA /HORA]],TBL_CalcDarwin[],46,0)</f>
        <v>#REF!</v>
      </c>
      <c r="G84" s="50" t="e">
        <f>VLOOKUP(Table14[[#This Row],[FECHA /HORA]],TBL_CalcDarwin[],47,0)</f>
        <v>#REF!</v>
      </c>
      <c r="H84" s="59" t="e">
        <f>VLOOKUP(Table14[[#This Row],[FECHA /HORA]],TBL_CalcDarwin[],44,0)</f>
        <v>#REF!</v>
      </c>
      <c r="I84" s="59" t="e">
        <f>VLOOKUP(Table14[[#This Row],[FECHA /HORA]],TBL_CalcDarwin[],45,0)</f>
        <v>#REF!</v>
      </c>
      <c r="J84" s="50" t="e">
        <f>Table14[[#This Row],[MW Proyectada (Barra A)]]+Table14[[#This Row],[MW Proyectada (Barra B)]]</f>
        <v>#REF!</v>
      </c>
    </row>
    <row r="85" spans="2:10" x14ac:dyDescent="0.35">
      <c r="B85" s="55" t="e">
        <f>Table110[[#This Row],[Fecha]]</f>
        <v>#REF!</v>
      </c>
      <c r="C85" s="49" t="e">
        <f>Table110[[#This Row],[Hora]]</f>
        <v>#REF!</v>
      </c>
      <c r="D85" s="56" t="e">
        <f>Table14[[#This Row],[Fecha]]</f>
        <v>#REF!</v>
      </c>
      <c r="E85" s="50" t="e">
        <f>Table110[[#This Row],[Viento m/s]]</f>
        <v>#REF!</v>
      </c>
      <c r="F85" s="60" t="e">
        <f>VLOOKUP(Table14[[#This Row],[FECHA /HORA]],TBL_CalcDarwin[],46,0)</f>
        <v>#REF!</v>
      </c>
      <c r="G85" s="50" t="e">
        <f>VLOOKUP(Table14[[#This Row],[FECHA /HORA]],TBL_CalcDarwin[],47,0)</f>
        <v>#REF!</v>
      </c>
      <c r="H85" s="59" t="e">
        <f>VLOOKUP(Table14[[#This Row],[FECHA /HORA]],TBL_CalcDarwin[],44,0)</f>
        <v>#REF!</v>
      </c>
      <c r="I85" s="59" t="e">
        <f>VLOOKUP(Table14[[#This Row],[FECHA /HORA]],TBL_CalcDarwin[],45,0)</f>
        <v>#REF!</v>
      </c>
      <c r="J85" s="50" t="e">
        <f>Table14[[#This Row],[MW Proyectada (Barra A)]]+Table14[[#This Row],[MW Proyectada (Barra B)]]</f>
        <v>#REF!</v>
      </c>
    </row>
    <row r="86" spans="2:10" x14ac:dyDescent="0.35">
      <c r="B86" s="55" t="e">
        <f>Table110[[#This Row],[Fecha]]</f>
        <v>#REF!</v>
      </c>
      <c r="C86" s="49" t="e">
        <f>Table110[[#This Row],[Hora]]</f>
        <v>#REF!</v>
      </c>
      <c r="D86" s="56" t="e">
        <f>Table14[[#This Row],[Fecha]]</f>
        <v>#REF!</v>
      </c>
      <c r="E86" s="50" t="e">
        <f>Table110[[#This Row],[Viento m/s]]</f>
        <v>#REF!</v>
      </c>
      <c r="F86" s="60" t="e">
        <f>VLOOKUP(Table14[[#This Row],[FECHA /HORA]],TBL_CalcDarwin[],46,0)</f>
        <v>#REF!</v>
      </c>
      <c r="G86" s="50" t="e">
        <f>VLOOKUP(Table14[[#This Row],[FECHA /HORA]],TBL_CalcDarwin[],47,0)</f>
        <v>#REF!</v>
      </c>
      <c r="H86" s="59" t="e">
        <f>VLOOKUP(Table14[[#This Row],[FECHA /HORA]],TBL_CalcDarwin[],44,0)</f>
        <v>#REF!</v>
      </c>
      <c r="I86" s="59" t="e">
        <f>VLOOKUP(Table14[[#This Row],[FECHA /HORA]],TBL_CalcDarwin[],45,0)</f>
        <v>#REF!</v>
      </c>
      <c r="J86" s="50" t="e">
        <f>Table14[[#This Row],[MW Proyectada (Barra A)]]+Table14[[#This Row],[MW Proyectada (Barra B)]]</f>
        <v>#REF!</v>
      </c>
    </row>
    <row r="87" spans="2:10" x14ac:dyDescent="0.35">
      <c r="B87" s="55" t="e">
        <f>Table110[[#This Row],[Fecha]]</f>
        <v>#REF!</v>
      </c>
      <c r="C87" s="49" t="e">
        <f>Table110[[#This Row],[Hora]]</f>
        <v>#REF!</v>
      </c>
      <c r="D87" s="56" t="e">
        <f>Table14[[#This Row],[Fecha]]</f>
        <v>#REF!</v>
      </c>
      <c r="E87" s="50" t="e">
        <f>Table110[[#This Row],[Viento m/s]]</f>
        <v>#REF!</v>
      </c>
      <c r="F87" s="60" t="e">
        <f>VLOOKUP(Table14[[#This Row],[FECHA /HORA]],TBL_CalcDarwin[],46,0)</f>
        <v>#REF!</v>
      </c>
      <c r="G87" s="50" t="e">
        <f>VLOOKUP(Table14[[#This Row],[FECHA /HORA]],TBL_CalcDarwin[],47,0)</f>
        <v>#REF!</v>
      </c>
      <c r="H87" s="59" t="e">
        <f>VLOOKUP(Table14[[#This Row],[FECHA /HORA]],TBL_CalcDarwin[],44,0)</f>
        <v>#REF!</v>
      </c>
      <c r="I87" s="59" t="e">
        <f>VLOOKUP(Table14[[#This Row],[FECHA /HORA]],TBL_CalcDarwin[],45,0)</f>
        <v>#REF!</v>
      </c>
      <c r="J87" s="50" t="e">
        <f>Table14[[#This Row],[MW Proyectada (Barra A)]]+Table14[[#This Row],[MW Proyectada (Barra B)]]</f>
        <v>#REF!</v>
      </c>
    </row>
    <row r="88" spans="2:10" x14ac:dyDescent="0.35">
      <c r="B88" s="55" t="e">
        <f>Table110[[#This Row],[Fecha]]</f>
        <v>#REF!</v>
      </c>
      <c r="C88" s="49" t="e">
        <f>Table110[[#This Row],[Hora]]</f>
        <v>#REF!</v>
      </c>
      <c r="D88" s="56" t="e">
        <f>Table14[[#This Row],[Fecha]]</f>
        <v>#REF!</v>
      </c>
      <c r="E88" s="50" t="e">
        <f>Table110[[#This Row],[Viento m/s]]</f>
        <v>#REF!</v>
      </c>
      <c r="F88" s="60" t="e">
        <f>VLOOKUP(Table14[[#This Row],[FECHA /HORA]],TBL_CalcDarwin[],46,0)</f>
        <v>#REF!</v>
      </c>
      <c r="G88" s="50" t="e">
        <f>VLOOKUP(Table14[[#This Row],[FECHA /HORA]],TBL_CalcDarwin[],47,0)</f>
        <v>#REF!</v>
      </c>
      <c r="H88" s="59" t="e">
        <f>VLOOKUP(Table14[[#This Row],[FECHA /HORA]],TBL_CalcDarwin[],44,0)</f>
        <v>#REF!</v>
      </c>
      <c r="I88" s="59" t="e">
        <f>VLOOKUP(Table14[[#This Row],[FECHA /HORA]],TBL_CalcDarwin[],45,0)</f>
        <v>#REF!</v>
      </c>
      <c r="J88" s="50" t="e">
        <f>Table14[[#This Row],[MW Proyectada (Barra A)]]+Table14[[#This Row],[MW Proyectada (Barra B)]]</f>
        <v>#REF!</v>
      </c>
    </row>
    <row r="89" spans="2:10" x14ac:dyDescent="0.35">
      <c r="B89" s="55" t="e">
        <f>Table110[[#This Row],[Fecha]]</f>
        <v>#REF!</v>
      </c>
      <c r="C89" s="49" t="e">
        <f>Table110[[#This Row],[Hora]]</f>
        <v>#REF!</v>
      </c>
      <c r="D89" s="56" t="e">
        <f>Table14[[#This Row],[Fecha]]</f>
        <v>#REF!</v>
      </c>
      <c r="E89" s="50" t="e">
        <f>Table110[[#This Row],[Viento m/s]]</f>
        <v>#REF!</v>
      </c>
      <c r="F89" s="60" t="e">
        <f>VLOOKUP(Table14[[#This Row],[FECHA /HORA]],TBL_CalcDarwin[],46,0)</f>
        <v>#REF!</v>
      </c>
      <c r="G89" s="50" t="e">
        <f>VLOOKUP(Table14[[#This Row],[FECHA /HORA]],TBL_CalcDarwin[],47,0)</f>
        <v>#REF!</v>
      </c>
      <c r="H89" s="59" t="e">
        <f>VLOOKUP(Table14[[#This Row],[FECHA /HORA]],TBL_CalcDarwin[],44,0)</f>
        <v>#REF!</v>
      </c>
      <c r="I89" s="59" t="e">
        <f>VLOOKUP(Table14[[#This Row],[FECHA /HORA]],TBL_CalcDarwin[],45,0)</f>
        <v>#REF!</v>
      </c>
      <c r="J89" s="50" t="e">
        <f>Table14[[#This Row],[MW Proyectada (Barra A)]]+Table14[[#This Row],[MW Proyectada (Barra B)]]</f>
        <v>#REF!</v>
      </c>
    </row>
    <row r="90" spans="2:10" x14ac:dyDescent="0.35">
      <c r="B90" s="55" t="e">
        <f>Table110[[#This Row],[Fecha]]</f>
        <v>#REF!</v>
      </c>
      <c r="C90" s="49" t="e">
        <f>Table110[[#This Row],[Hora]]</f>
        <v>#REF!</v>
      </c>
      <c r="D90" s="56" t="e">
        <f>Table14[[#This Row],[Fecha]]</f>
        <v>#REF!</v>
      </c>
      <c r="E90" s="50" t="e">
        <f>Table110[[#This Row],[Viento m/s]]</f>
        <v>#REF!</v>
      </c>
      <c r="F90" s="60" t="e">
        <f>VLOOKUP(Table14[[#This Row],[FECHA /HORA]],TBL_CalcDarwin[],46,0)</f>
        <v>#REF!</v>
      </c>
      <c r="G90" s="50" t="e">
        <f>VLOOKUP(Table14[[#This Row],[FECHA /HORA]],TBL_CalcDarwin[],47,0)</f>
        <v>#REF!</v>
      </c>
      <c r="H90" s="59" t="e">
        <f>VLOOKUP(Table14[[#This Row],[FECHA /HORA]],TBL_CalcDarwin[],44,0)</f>
        <v>#REF!</v>
      </c>
      <c r="I90" s="59" t="e">
        <f>VLOOKUP(Table14[[#This Row],[FECHA /HORA]],TBL_CalcDarwin[],45,0)</f>
        <v>#REF!</v>
      </c>
      <c r="J90" s="50" t="e">
        <f>Table14[[#This Row],[MW Proyectada (Barra A)]]+Table14[[#This Row],[MW Proyectada (Barra B)]]</f>
        <v>#REF!</v>
      </c>
    </row>
    <row r="91" spans="2:10" x14ac:dyDescent="0.35">
      <c r="B91" s="55" t="e">
        <f>Table110[[#This Row],[Fecha]]</f>
        <v>#REF!</v>
      </c>
      <c r="C91" s="49" t="e">
        <f>Table110[[#This Row],[Hora]]</f>
        <v>#REF!</v>
      </c>
      <c r="D91" s="56" t="e">
        <f>Table14[[#This Row],[Fecha]]</f>
        <v>#REF!</v>
      </c>
      <c r="E91" s="50" t="e">
        <f>Table110[[#This Row],[Viento m/s]]</f>
        <v>#REF!</v>
      </c>
      <c r="F91" s="60" t="e">
        <f>VLOOKUP(Table14[[#This Row],[FECHA /HORA]],TBL_CalcDarwin[],46,0)</f>
        <v>#REF!</v>
      </c>
      <c r="G91" s="50" t="e">
        <f>VLOOKUP(Table14[[#This Row],[FECHA /HORA]],TBL_CalcDarwin[],47,0)</f>
        <v>#REF!</v>
      </c>
      <c r="H91" s="59" t="e">
        <f>VLOOKUP(Table14[[#This Row],[FECHA /HORA]],TBL_CalcDarwin[],44,0)</f>
        <v>#REF!</v>
      </c>
      <c r="I91" s="59" t="e">
        <f>VLOOKUP(Table14[[#This Row],[FECHA /HORA]],TBL_CalcDarwin[],45,0)</f>
        <v>#REF!</v>
      </c>
      <c r="J91" s="50" t="e">
        <f>Table14[[#This Row],[MW Proyectada (Barra A)]]+Table14[[#This Row],[MW Proyectada (Barra B)]]</f>
        <v>#REF!</v>
      </c>
    </row>
    <row r="92" spans="2:10" x14ac:dyDescent="0.35">
      <c r="B92" s="55" t="e">
        <f>Table110[[#This Row],[Fecha]]</f>
        <v>#REF!</v>
      </c>
      <c r="C92" s="49" t="e">
        <f>Table110[[#This Row],[Hora]]</f>
        <v>#REF!</v>
      </c>
      <c r="D92" s="56" t="e">
        <f>Table14[[#This Row],[Fecha]]</f>
        <v>#REF!</v>
      </c>
      <c r="E92" s="50" t="e">
        <f>Table110[[#This Row],[Viento m/s]]</f>
        <v>#REF!</v>
      </c>
      <c r="F92" s="60" t="e">
        <f>VLOOKUP(Table14[[#This Row],[FECHA /HORA]],TBL_CalcDarwin[],46,0)</f>
        <v>#REF!</v>
      </c>
      <c r="G92" s="50" t="e">
        <f>VLOOKUP(Table14[[#This Row],[FECHA /HORA]],TBL_CalcDarwin[],47,0)</f>
        <v>#REF!</v>
      </c>
      <c r="H92" s="59" t="e">
        <f>VLOOKUP(Table14[[#This Row],[FECHA /HORA]],TBL_CalcDarwin[],44,0)</f>
        <v>#REF!</v>
      </c>
      <c r="I92" s="59" t="e">
        <f>VLOOKUP(Table14[[#This Row],[FECHA /HORA]],TBL_CalcDarwin[],45,0)</f>
        <v>#REF!</v>
      </c>
      <c r="J92" s="50" t="e">
        <f>Table14[[#This Row],[MW Proyectada (Barra A)]]+Table14[[#This Row],[MW Proyectada (Barra B)]]</f>
        <v>#REF!</v>
      </c>
    </row>
    <row r="93" spans="2:10" x14ac:dyDescent="0.35">
      <c r="B93" s="55" t="e">
        <f>Table110[[#This Row],[Fecha]]</f>
        <v>#REF!</v>
      </c>
      <c r="C93" s="49" t="e">
        <f>Table110[[#This Row],[Hora]]</f>
        <v>#REF!</v>
      </c>
      <c r="D93" s="56" t="e">
        <f>Table14[[#This Row],[Fecha]]</f>
        <v>#REF!</v>
      </c>
      <c r="E93" s="50" t="e">
        <f>Table110[[#This Row],[Viento m/s]]</f>
        <v>#REF!</v>
      </c>
      <c r="F93" s="60" t="e">
        <f>VLOOKUP(Table14[[#This Row],[FECHA /HORA]],TBL_CalcDarwin[],46,0)</f>
        <v>#REF!</v>
      </c>
      <c r="G93" s="50" t="e">
        <f>VLOOKUP(Table14[[#This Row],[FECHA /HORA]],TBL_CalcDarwin[],47,0)</f>
        <v>#REF!</v>
      </c>
      <c r="H93" s="59" t="e">
        <f>VLOOKUP(Table14[[#This Row],[FECHA /HORA]],TBL_CalcDarwin[],44,0)</f>
        <v>#REF!</v>
      </c>
      <c r="I93" s="59" t="e">
        <f>VLOOKUP(Table14[[#This Row],[FECHA /HORA]],TBL_CalcDarwin[],45,0)</f>
        <v>#REF!</v>
      </c>
      <c r="J93" s="50" t="e">
        <f>Table14[[#This Row],[MW Proyectada (Barra A)]]+Table14[[#This Row],[MW Proyectada (Barra B)]]</f>
        <v>#REF!</v>
      </c>
    </row>
    <row r="94" spans="2:10" x14ac:dyDescent="0.35">
      <c r="B94" s="55" t="e">
        <f>Table110[[#This Row],[Fecha]]</f>
        <v>#REF!</v>
      </c>
      <c r="C94" s="49" t="e">
        <f>Table110[[#This Row],[Hora]]</f>
        <v>#REF!</v>
      </c>
      <c r="D94" s="56" t="e">
        <f>Table14[[#This Row],[Fecha]]</f>
        <v>#REF!</v>
      </c>
      <c r="E94" s="50" t="e">
        <f>Table110[[#This Row],[Viento m/s]]</f>
        <v>#REF!</v>
      </c>
      <c r="F94" s="60" t="e">
        <f>VLOOKUP(Table14[[#This Row],[FECHA /HORA]],TBL_CalcDarwin[],46,0)</f>
        <v>#REF!</v>
      </c>
      <c r="G94" s="50" t="e">
        <f>VLOOKUP(Table14[[#This Row],[FECHA /HORA]],TBL_CalcDarwin[],47,0)</f>
        <v>#REF!</v>
      </c>
      <c r="H94" s="59" t="e">
        <f>VLOOKUP(Table14[[#This Row],[FECHA /HORA]],TBL_CalcDarwin[],44,0)</f>
        <v>#REF!</v>
      </c>
      <c r="I94" s="59" t="e">
        <f>VLOOKUP(Table14[[#This Row],[FECHA /HORA]],TBL_CalcDarwin[],45,0)</f>
        <v>#REF!</v>
      </c>
      <c r="J94" s="50" t="e">
        <f>Table14[[#This Row],[MW Proyectada (Barra A)]]+Table14[[#This Row],[MW Proyectada (Barra B)]]</f>
        <v>#REF!</v>
      </c>
    </row>
    <row r="95" spans="2:10" x14ac:dyDescent="0.35">
      <c r="B95" s="55" t="e">
        <f>Table110[[#This Row],[Fecha]]</f>
        <v>#REF!</v>
      </c>
      <c r="C95" s="49" t="e">
        <f>Table110[[#This Row],[Hora]]</f>
        <v>#REF!</v>
      </c>
      <c r="D95" s="56" t="e">
        <f>Table14[[#This Row],[Fecha]]</f>
        <v>#REF!</v>
      </c>
      <c r="E95" s="50" t="e">
        <f>Table110[[#This Row],[Viento m/s]]</f>
        <v>#REF!</v>
      </c>
      <c r="F95" s="60" t="e">
        <f>VLOOKUP(Table14[[#This Row],[FECHA /HORA]],TBL_CalcDarwin[],46,0)</f>
        <v>#REF!</v>
      </c>
      <c r="G95" s="50" t="e">
        <f>VLOOKUP(Table14[[#This Row],[FECHA /HORA]],TBL_CalcDarwin[],47,0)</f>
        <v>#REF!</v>
      </c>
      <c r="H95" s="59" t="e">
        <f>VLOOKUP(Table14[[#This Row],[FECHA /HORA]],TBL_CalcDarwin[],44,0)</f>
        <v>#REF!</v>
      </c>
      <c r="I95" s="59" t="e">
        <f>VLOOKUP(Table14[[#This Row],[FECHA /HORA]],TBL_CalcDarwin[],45,0)</f>
        <v>#REF!</v>
      </c>
      <c r="J95" s="50" t="e">
        <f>Table14[[#This Row],[MW Proyectada (Barra A)]]+Table14[[#This Row],[MW Proyectada (Barra B)]]</f>
        <v>#REF!</v>
      </c>
    </row>
    <row r="96" spans="2:10" x14ac:dyDescent="0.35">
      <c r="B96" s="55" t="e">
        <f>Table110[[#This Row],[Fecha]]</f>
        <v>#REF!</v>
      </c>
      <c r="C96" s="49" t="e">
        <f>Table110[[#This Row],[Hora]]</f>
        <v>#REF!</v>
      </c>
      <c r="D96" s="56" t="e">
        <f>Table14[[#This Row],[Fecha]]</f>
        <v>#REF!</v>
      </c>
      <c r="E96" s="50" t="e">
        <f>Table110[[#This Row],[Viento m/s]]</f>
        <v>#REF!</v>
      </c>
      <c r="F96" s="60" t="e">
        <f>VLOOKUP(Table14[[#This Row],[FECHA /HORA]],TBL_CalcDarwin[],46,0)</f>
        <v>#REF!</v>
      </c>
      <c r="G96" s="50" t="e">
        <f>VLOOKUP(Table14[[#This Row],[FECHA /HORA]],TBL_CalcDarwin[],47,0)</f>
        <v>#REF!</v>
      </c>
      <c r="H96" s="59" t="e">
        <f>VLOOKUP(Table14[[#This Row],[FECHA /HORA]],TBL_CalcDarwin[],44,0)</f>
        <v>#REF!</v>
      </c>
      <c r="I96" s="59" t="e">
        <f>VLOOKUP(Table14[[#This Row],[FECHA /HORA]],TBL_CalcDarwin[],45,0)</f>
        <v>#REF!</v>
      </c>
      <c r="J96" s="50" t="e">
        <f>Table14[[#This Row],[MW Proyectada (Barra A)]]+Table14[[#This Row],[MW Proyectada (Barra B)]]</f>
        <v>#REF!</v>
      </c>
    </row>
    <row r="97" spans="2:10" x14ac:dyDescent="0.35">
      <c r="B97" s="55" t="e">
        <f>Table110[[#This Row],[Fecha]]</f>
        <v>#REF!</v>
      </c>
      <c r="C97" s="49" t="e">
        <f>Table110[[#This Row],[Hora]]</f>
        <v>#REF!</v>
      </c>
      <c r="D97" s="56" t="e">
        <f>Table14[[#This Row],[Fecha]]</f>
        <v>#REF!</v>
      </c>
      <c r="E97" s="50" t="e">
        <f>Table110[[#This Row],[Viento m/s]]</f>
        <v>#REF!</v>
      </c>
      <c r="F97" s="60" t="e">
        <f>VLOOKUP(Table14[[#This Row],[FECHA /HORA]],TBL_CalcDarwin[],46,0)</f>
        <v>#REF!</v>
      </c>
      <c r="G97" s="50" t="e">
        <f>VLOOKUP(Table14[[#This Row],[FECHA /HORA]],TBL_CalcDarwin[],47,0)</f>
        <v>#REF!</v>
      </c>
      <c r="H97" s="59" t="e">
        <f>VLOOKUP(Table14[[#This Row],[FECHA /HORA]],TBL_CalcDarwin[],44,0)</f>
        <v>#REF!</v>
      </c>
      <c r="I97" s="59" t="e">
        <f>VLOOKUP(Table14[[#This Row],[FECHA /HORA]],TBL_CalcDarwin[],45,0)</f>
        <v>#REF!</v>
      </c>
      <c r="J97" s="50" t="e">
        <f>Table14[[#This Row],[MW Proyectada (Barra A)]]+Table14[[#This Row],[MW Proyectada (Barra B)]]</f>
        <v>#REF!</v>
      </c>
    </row>
    <row r="98" spans="2:10" x14ac:dyDescent="0.35">
      <c r="B98" s="55" t="e">
        <f>Table110[[#This Row],[Fecha]]</f>
        <v>#REF!</v>
      </c>
      <c r="C98" s="49" t="e">
        <f>Table110[[#This Row],[Hora]]</f>
        <v>#REF!</v>
      </c>
      <c r="D98" s="56" t="e">
        <f>Table14[[#This Row],[Fecha]]</f>
        <v>#REF!</v>
      </c>
      <c r="E98" s="50" t="e">
        <f>Table110[[#This Row],[Viento m/s]]</f>
        <v>#REF!</v>
      </c>
      <c r="F98" s="61" t="e">
        <f>VLOOKUP(Table14[[#This Row],[FECHA /HORA]],TBL_CalcDarwin[],46,0)</f>
        <v>#REF!</v>
      </c>
      <c r="G98" s="50" t="e">
        <f>VLOOKUP(Table14[[#This Row],[FECHA /HORA]],TBL_CalcDarwin[],47,0)</f>
        <v>#REF!</v>
      </c>
      <c r="H98" s="59" t="e">
        <f>VLOOKUP(Table14[[#This Row],[FECHA /HORA]],TBL_CalcDarwin[],44,0)</f>
        <v>#REF!</v>
      </c>
      <c r="I98" s="59" t="e">
        <f>VLOOKUP(Table14[[#This Row],[FECHA /HORA]],TBL_CalcDarwin[],45,0)</f>
        <v>#REF!</v>
      </c>
      <c r="J98" s="50" t="e">
        <f>Table14[[#This Row],[MW Proyectada (Barra A)]]+Table14[[#This Row],[MW Proyectada (Barra B)]]</f>
        <v>#REF!</v>
      </c>
    </row>
    <row r="99" spans="2:10" x14ac:dyDescent="0.35">
      <c r="B99" s="55" t="e">
        <f>Table110[[#This Row],[Fecha]]</f>
        <v>#REF!</v>
      </c>
      <c r="C99" s="49" t="e">
        <f>Table110[[#This Row],[Hora]]</f>
        <v>#REF!</v>
      </c>
      <c r="D99" s="56" t="e">
        <f>Table14[[#This Row],[Fecha]]</f>
        <v>#REF!</v>
      </c>
      <c r="E99" s="50" t="e">
        <f>Table110[[#This Row],[Viento m/s]]</f>
        <v>#REF!</v>
      </c>
      <c r="F99" s="60" t="e">
        <f>VLOOKUP(Table14[[#This Row],[FECHA /HORA]],TBL_CalcDarwin[],46,0)</f>
        <v>#REF!</v>
      </c>
      <c r="G99" s="50" t="e">
        <f>VLOOKUP(Table14[[#This Row],[FECHA /HORA]],TBL_CalcDarwin[],47,0)</f>
        <v>#REF!</v>
      </c>
      <c r="H99" s="59" t="e">
        <f>VLOOKUP(Table14[[#This Row],[FECHA /HORA]],TBL_CalcDarwin[],44,0)</f>
        <v>#REF!</v>
      </c>
      <c r="I99" s="59" t="e">
        <f>VLOOKUP(Table14[[#This Row],[FECHA /HORA]],TBL_CalcDarwin[],45,0)</f>
        <v>#REF!</v>
      </c>
      <c r="J99" s="50" t="e">
        <f>Table14[[#This Row],[MW Proyectada (Barra A)]]+Table14[[#This Row],[MW Proyectada (Barra B)]]</f>
        <v>#REF!</v>
      </c>
    </row>
    <row r="100" spans="2:10" x14ac:dyDescent="0.35">
      <c r="B100" s="55" t="e">
        <f>Table110[[#This Row],[Fecha]]</f>
        <v>#REF!</v>
      </c>
      <c r="C100" s="49" t="e">
        <f>Table110[[#This Row],[Hora]]</f>
        <v>#REF!</v>
      </c>
      <c r="D100" s="56" t="e">
        <f>Table14[[#This Row],[Fecha]]</f>
        <v>#REF!</v>
      </c>
      <c r="E100" s="50" t="e">
        <f>Table110[[#This Row],[Viento m/s]]</f>
        <v>#REF!</v>
      </c>
      <c r="F100" s="60" t="e">
        <f>VLOOKUP(Table14[[#This Row],[FECHA /HORA]],TBL_CalcDarwin[],46,0)</f>
        <v>#REF!</v>
      </c>
      <c r="G100" s="50" t="e">
        <f>VLOOKUP(Table14[[#This Row],[FECHA /HORA]],TBL_CalcDarwin[],47,0)</f>
        <v>#REF!</v>
      </c>
      <c r="H100" s="59" t="e">
        <f>VLOOKUP(Table14[[#This Row],[FECHA /HORA]],TBL_CalcDarwin[],44,0)</f>
        <v>#REF!</v>
      </c>
      <c r="I100" s="59" t="e">
        <f>VLOOKUP(Table14[[#This Row],[FECHA /HORA]],TBL_CalcDarwin[],45,0)</f>
        <v>#REF!</v>
      </c>
      <c r="J100" s="50" t="e">
        <f>Table14[[#This Row],[MW Proyectada (Barra A)]]+Table14[[#This Row],[MW Proyectada (Barra B)]]</f>
        <v>#REF!</v>
      </c>
    </row>
    <row r="101" spans="2:10" x14ac:dyDescent="0.35">
      <c r="B101" s="55" t="e">
        <f>Table110[[#This Row],[Fecha]]</f>
        <v>#REF!</v>
      </c>
      <c r="C101" s="49" t="e">
        <f>Table110[[#This Row],[Hora]]</f>
        <v>#REF!</v>
      </c>
      <c r="D101" s="56" t="e">
        <f>Table14[[#This Row],[Fecha]]</f>
        <v>#REF!</v>
      </c>
      <c r="E101" s="50" t="e">
        <f>Table110[[#This Row],[Viento m/s]]</f>
        <v>#REF!</v>
      </c>
      <c r="F101" s="60" t="e">
        <f>VLOOKUP(Table14[[#This Row],[FECHA /HORA]],TBL_CalcDarwin[],46,0)</f>
        <v>#REF!</v>
      </c>
      <c r="G101" s="50" t="e">
        <f>VLOOKUP(Table14[[#This Row],[FECHA /HORA]],TBL_CalcDarwin[],47,0)</f>
        <v>#REF!</v>
      </c>
      <c r="H101" s="59" t="e">
        <f>VLOOKUP(Table14[[#This Row],[FECHA /HORA]],TBL_CalcDarwin[],44,0)</f>
        <v>#REF!</v>
      </c>
      <c r="I101" s="59" t="e">
        <f>VLOOKUP(Table14[[#This Row],[FECHA /HORA]],TBL_CalcDarwin[],45,0)</f>
        <v>#REF!</v>
      </c>
      <c r="J101" s="50" t="e">
        <f>Table14[[#This Row],[MW Proyectada (Barra A)]]+Table14[[#This Row],[MW Proyectada (Barra B)]]</f>
        <v>#REF!</v>
      </c>
    </row>
    <row r="102" spans="2:10" x14ac:dyDescent="0.35">
      <c r="B102" s="55" t="e">
        <f>Table110[[#This Row],[Fecha]]</f>
        <v>#REF!</v>
      </c>
      <c r="C102" s="49" t="e">
        <f>Table110[[#This Row],[Hora]]</f>
        <v>#REF!</v>
      </c>
      <c r="D102" s="56" t="e">
        <f>Table14[[#This Row],[Fecha]]</f>
        <v>#REF!</v>
      </c>
      <c r="E102" s="50" t="e">
        <f>Table110[[#This Row],[Viento m/s]]</f>
        <v>#REF!</v>
      </c>
      <c r="F102" s="60" t="e">
        <f>VLOOKUP(Table14[[#This Row],[FECHA /HORA]],TBL_CalcDarwin[],46,0)</f>
        <v>#REF!</v>
      </c>
      <c r="G102" s="50" t="e">
        <f>VLOOKUP(Table14[[#This Row],[FECHA /HORA]],TBL_CalcDarwin[],47,0)</f>
        <v>#REF!</v>
      </c>
      <c r="H102" s="59" t="e">
        <f>VLOOKUP(Table14[[#This Row],[FECHA /HORA]],TBL_CalcDarwin[],44,0)</f>
        <v>#REF!</v>
      </c>
      <c r="I102" s="59" t="e">
        <f>VLOOKUP(Table14[[#This Row],[FECHA /HORA]],TBL_CalcDarwin[],45,0)</f>
        <v>#REF!</v>
      </c>
      <c r="J102" s="50" t="e">
        <f>Table14[[#This Row],[MW Proyectada (Barra A)]]+Table14[[#This Row],[MW Proyectada (Barra B)]]</f>
        <v>#REF!</v>
      </c>
    </row>
    <row r="103" spans="2:10" x14ac:dyDescent="0.35">
      <c r="B103" s="55" t="e">
        <f>Table110[[#This Row],[Fecha]]</f>
        <v>#REF!</v>
      </c>
      <c r="C103" s="49" t="e">
        <f>Table110[[#This Row],[Hora]]</f>
        <v>#REF!</v>
      </c>
      <c r="D103" s="56" t="e">
        <f>Table14[[#This Row],[Fecha]]</f>
        <v>#REF!</v>
      </c>
      <c r="E103" s="50" t="e">
        <f>Table110[[#This Row],[Viento m/s]]</f>
        <v>#REF!</v>
      </c>
      <c r="F103" s="60" t="e">
        <f>VLOOKUP(Table14[[#This Row],[FECHA /HORA]],TBL_CalcDarwin[],46,0)</f>
        <v>#REF!</v>
      </c>
      <c r="G103" s="50" t="e">
        <f>VLOOKUP(Table14[[#This Row],[FECHA /HORA]],TBL_CalcDarwin[],47,0)</f>
        <v>#REF!</v>
      </c>
      <c r="H103" s="59" t="e">
        <f>VLOOKUP(Table14[[#This Row],[FECHA /HORA]],TBL_CalcDarwin[],44,0)</f>
        <v>#REF!</v>
      </c>
      <c r="I103" s="59" t="e">
        <f>VLOOKUP(Table14[[#This Row],[FECHA /HORA]],TBL_CalcDarwin[],45,0)</f>
        <v>#REF!</v>
      </c>
      <c r="J103" s="50" t="e">
        <f>Table14[[#This Row],[MW Proyectada (Barra A)]]+Table14[[#This Row],[MW Proyectada (Barra B)]]</f>
        <v>#REF!</v>
      </c>
    </row>
    <row r="104" spans="2:10" x14ac:dyDescent="0.35">
      <c r="B104" s="55" t="e">
        <f>Table110[[#This Row],[Fecha]]</f>
        <v>#REF!</v>
      </c>
      <c r="C104" s="49" t="e">
        <f>Table110[[#This Row],[Hora]]</f>
        <v>#REF!</v>
      </c>
      <c r="D104" s="56" t="e">
        <f>Table14[[#This Row],[Fecha]]</f>
        <v>#REF!</v>
      </c>
      <c r="E104" s="50" t="e">
        <f>Table110[[#This Row],[Viento m/s]]</f>
        <v>#REF!</v>
      </c>
      <c r="F104" s="60" t="e">
        <f>VLOOKUP(Table14[[#This Row],[FECHA /HORA]],TBL_CalcDarwin[],46,0)</f>
        <v>#REF!</v>
      </c>
      <c r="G104" s="50" t="e">
        <f>VLOOKUP(Table14[[#This Row],[FECHA /HORA]],TBL_CalcDarwin[],47,0)</f>
        <v>#REF!</v>
      </c>
      <c r="H104" s="59" t="e">
        <f>VLOOKUP(Table14[[#This Row],[FECHA /HORA]],TBL_CalcDarwin[],44,0)</f>
        <v>#REF!</v>
      </c>
      <c r="I104" s="59" t="e">
        <f>VLOOKUP(Table14[[#This Row],[FECHA /HORA]],TBL_CalcDarwin[],45,0)</f>
        <v>#REF!</v>
      </c>
      <c r="J104" s="50" t="e">
        <f>Table14[[#This Row],[MW Proyectada (Barra A)]]+Table14[[#This Row],[MW Proyectada (Barra B)]]</f>
        <v>#REF!</v>
      </c>
    </row>
    <row r="105" spans="2:10" x14ac:dyDescent="0.35">
      <c r="B105" s="55" t="e">
        <f>Table110[[#This Row],[Fecha]]</f>
        <v>#REF!</v>
      </c>
      <c r="C105" s="49" t="e">
        <f>Table110[[#This Row],[Hora]]</f>
        <v>#REF!</v>
      </c>
      <c r="D105" s="56" t="e">
        <f>Table14[[#This Row],[Fecha]]</f>
        <v>#REF!</v>
      </c>
      <c r="E105" s="50" t="e">
        <f>Table110[[#This Row],[Viento m/s]]</f>
        <v>#REF!</v>
      </c>
      <c r="F105" s="60" t="e">
        <f>VLOOKUP(Table14[[#This Row],[FECHA /HORA]],TBL_CalcDarwin[],46,0)</f>
        <v>#REF!</v>
      </c>
      <c r="G105" s="50" t="e">
        <f>VLOOKUP(Table14[[#This Row],[FECHA /HORA]],TBL_CalcDarwin[],47,0)</f>
        <v>#REF!</v>
      </c>
      <c r="H105" s="59" t="e">
        <f>VLOOKUP(Table14[[#This Row],[FECHA /HORA]],TBL_CalcDarwin[],44,0)</f>
        <v>#REF!</v>
      </c>
      <c r="I105" s="59" t="e">
        <f>VLOOKUP(Table14[[#This Row],[FECHA /HORA]],TBL_CalcDarwin[],45,0)</f>
        <v>#REF!</v>
      </c>
      <c r="J105" s="50" t="e">
        <f>Table14[[#This Row],[MW Proyectada (Barra A)]]+Table14[[#This Row],[MW Proyectada (Barra B)]]</f>
        <v>#REF!</v>
      </c>
    </row>
    <row r="106" spans="2:10" x14ac:dyDescent="0.35">
      <c r="B106" s="55" t="e">
        <f>Table110[[#This Row],[Fecha]]</f>
        <v>#REF!</v>
      </c>
      <c r="C106" s="49" t="e">
        <f>Table110[[#This Row],[Hora]]</f>
        <v>#REF!</v>
      </c>
      <c r="D106" s="56" t="e">
        <f>Table14[[#This Row],[Fecha]]</f>
        <v>#REF!</v>
      </c>
      <c r="E106" s="50" t="e">
        <f>Table110[[#This Row],[Viento m/s]]</f>
        <v>#REF!</v>
      </c>
      <c r="F106" s="60" t="e">
        <f>VLOOKUP(Table14[[#This Row],[FECHA /HORA]],TBL_CalcDarwin[],46,0)</f>
        <v>#REF!</v>
      </c>
      <c r="G106" s="50" t="e">
        <f>VLOOKUP(Table14[[#This Row],[FECHA /HORA]],TBL_CalcDarwin[],47,0)</f>
        <v>#REF!</v>
      </c>
      <c r="H106" s="59" t="e">
        <f>VLOOKUP(Table14[[#This Row],[FECHA /HORA]],TBL_CalcDarwin[],44,0)</f>
        <v>#REF!</v>
      </c>
      <c r="I106" s="59" t="e">
        <f>VLOOKUP(Table14[[#This Row],[FECHA /HORA]],TBL_CalcDarwin[],45,0)</f>
        <v>#REF!</v>
      </c>
      <c r="J106" s="50" t="e">
        <f>Table14[[#This Row],[MW Proyectada (Barra A)]]+Table14[[#This Row],[MW Proyectada (Barra B)]]</f>
        <v>#REF!</v>
      </c>
    </row>
    <row r="107" spans="2:10" x14ac:dyDescent="0.35">
      <c r="B107" s="55" t="e">
        <f>Table110[[#This Row],[Fecha]]</f>
        <v>#REF!</v>
      </c>
      <c r="C107" s="49" t="e">
        <f>Table110[[#This Row],[Hora]]</f>
        <v>#REF!</v>
      </c>
      <c r="D107" s="56" t="e">
        <f>Table14[[#This Row],[Fecha]]</f>
        <v>#REF!</v>
      </c>
      <c r="E107" s="50" t="e">
        <f>Table110[[#This Row],[Viento m/s]]</f>
        <v>#REF!</v>
      </c>
      <c r="F107" s="60" t="e">
        <f>VLOOKUP(Table14[[#This Row],[FECHA /HORA]],TBL_CalcDarwin[],46,0)</f>
        <v>#REF!</v>
      </c>
      <c r="G107" s="50" t="e">
        <f>VLOOKUP(Table14[[#This Row],[FECHA /HORA]],TBL_CalcDarwin[],47,0)</f>
        <v>#REF!</v>
      </c>
      <c r="H107" s="59" t="e">
        <f>VLOOKUP(Table14[[#This Row],[FECHA /HORA]],TBL_CalcDarwin[],44,0)</f>
        <v>#REF!</v>
      </c>
      <c r="I107" s="59" t="e">
        <f>VLOOKUP(Table14[[#This Row],[FECHA /HORA]],TBL_CalcDarwin[],45,0)</f>
        <v>#REF!</v>
      </c>
      <c r="J107" s="50" t="e">
        <f>Table14[[#This Row],[MW Proyectada (Barra A)]]+Table14[[#This Row],[MW Proyectada (Barra B)]]</f>
        <v>#REF!</v>
      </c>
    </row>
    <row r="108" spans="2:10" x14ac:dyDescent="0.35">
      <c r="B108" s="55" t="e">
        <f>Table110[[#This Row],[Fecha]]</f>
        <v>#REF!</v>
      </c>
      <c r="C108" s="49" t="e">
        <f>Table110[[#This Row],[Hora]]</f>
        <v>#REF!</v>
      </c>
      <c r="D108" s="56" t="e">
        <f>Table14[[#This Row],[Fecha]]</f>
        <v>#REF!</v>
      </c>
      <c r="E108" s="50" t="e">
        <f>Table110[[#This Row],[Viento m/s]]</f>
        <v>#REF!</v>
      </c>
      <c r="F108" s="60" t="e">
        <f>VLOOKUP(Table14[[#This Row],[FECHA /HORA]],TBL_CalcDarwin[],46,0)</f>
        <v>#REF!</v>
      </c>
      <c r="G108" s="50" t="e">
        <f>VLOOKUP(Table14[[#This Row],[FECHA /HORA]],TBL_CalcDarwin[],47,0)</f>
        <v>#REF!</v>
      </c>
      <c r="H108" s="59" t="e">
        <f>VLOOKUP(Table14[[#This Row],[FECHA /HORA]],TBL_CalcDarwin[],44,0)</f>
        <v>#REF!</v>
      </c>
      <c r="I108" s="59" t="e">
        <f>VLOOKUP(Table14[[#This Row],[FECHA /HORA]],TBL_CalcDarwin[],45,0)</f>
        <v>#REF!</v>
      </c>
      <c r="J108" s="50" t="e">
        <f>Table14[[#This Row],[MW Proyectada (Barra A)]]+Table14[[#This Row],[MW Proyectada (Barra B)]]</f>
        <v>#REF!</v>
      </c>
    </row>
    <row r="109" spans="2:10" x14ac:dyDescent="0.35">
      <c r="B109" s="55" t="e">
        <f>Table110[[#This Row],[Fecha]]</f>
        <v>#REF!</v>
      </c>
      <c r="C109" s="49" t="e">
        <f>Table110[[#This Row],[Hora]]</f>
        <v>#REF!</v>
      </c>
      <c r="D109" s="56" t="e">
        <f>Table14[[#This Row],[Fecha]]</f>
        <v>#REF!</v>
      </c>
      <c r="E109" s="50" t="e">
        <f>Table110[[#This Row],[Viento m/s]]</f>
        <v>#REF!</v>
      </c>
      <c r="F109" s="60" t="e">
        <f>VLOOKUP(Table14[[#This Row],[FECHA /HORA]],TBL_CalcDarwin[],46,0)</f>
        <v>#REF!</v>
      </c>
      <c r="G109" s="50" t="e">
        <f>VLOOKUP(Table14[[#This Row],[FECHA /HORA]],TBL_CalcDarwin[],47,0)</f>
        <v>#REF!</v>
      </c>
      <c r="H109" s="59" t="e">
        <f>VLOOKUP(Table14[[#This Row],[FECHA /HORA]],TBL_CalcDarwin[],44,0)</f>
        <v>#REF!</v>
      </c>
      <c r="I109" s="59" t="e">
        <f>VLOOKUP(Table14[[#This Row],[FECHA /HORA]],TBL_CalcDarwin[],45,0)</f>
        <v>#REF!</v>
      </c>
      <c r="J109" s="50" t="e">
        <f>Table14[[#This Row],[MW Proyectada (Barra A)]]+Table14[[#This Row],[MW Proyectada (Barra B)]]</f>
        <v>#REF!</v>
      </c>
    </row>
    <row r="110" spans="2:10" x14ac:dyDescent="0.35">
      <c r="B110" s="55" t="e">
        <f>Table110[[#This Row],[Fecha]]</f>
        <v>#REF!</v>
      </c>
      <c r="C110" s="49" t="e">
        <f>Table110[[#This Row],[Hora]]</f>
        <v>#REF!</v>
      </c>
      <c r="D110" s="56" t="e">
        <f>Table14[[#This Row],[Fecha]]</f>
        <v>#REF!</v>
      </c>
      <c r="E110" s="50" t="e">
        <f>Table110[[#This Row],[Viento m/s]]</f>
        <v>#REF!</v>
      </c>
      <c r="F110" s="60" t="e">
        <f>VLOOKUP(Table14[[#This Row],[FECHA /HORA]],TBL_CalcDarwin[],46,0)</f>
        <v>#REF!</v>
      </c>
      <c r="G110" s="50" t="e">
        <f>VLOOKUP(Table14[[#This Row],[FECHA /HORA]],TBL_CalcDarwin[],47,0)</f>
        <v>#REF!</v>
      </c>
      <c r="H110" s="59" t="e">
        <f>VLOOKUP(Table14[[#This Row],[FECHA /HORA]],TBL_CalcDarwin[],44,0)</f>
        <v>#REF!</v>
      </c>
      <c r="I110" s="59" t="e">
        <f>VLOOKUP(Table14[[#This Row],[FECHA /HORA]],TBL_CalcDarwin[],45,0)</f>
        <v>#REF!</v>
      </c>
      <c r="J110" s="50" t="e">
        <f>Table14[[#This Row],[MW Proyectada (Barra A)]]+Table14[[#This Row],[MW Proyectada (Barra B)]]</f>
        <v>#REF!</v>
      </c>
    </row>
    <row r="111" spans="2:10" x14ac:dyDescent="0.35">
      <c r="B111" s="55" t="e">
        <f>Table110[[#This Row],[Fecha]]</f>
        <v>#REF!</v>
      </c>
      <c r="C111" s="49" t="e">
        <f>Table110[[#This Row],[Hora]]</f>
        <v>#REF!</v>
      </c>
      <c r="D111" s="56" t="e">
        <f>Table14[[#This Row],[Fecha]]</f>
        <v>#REF!</v>
      </c>
      <c r="E111" s="50" t="e">
        <f>Table110[[#This Row],[Viento m/s]]</f>
        <v>#REF!</v>
      </c>
      <c r="F111" s="60" t="e">
        <f>VLOOKUP(Table14[[#This Row],[FECHA /HORA]],TBL_CalcDarwin[],46,0)</f>
        <v>#REF!</v>
      </c>
      <c r="G111" s="50" t="e">
        <f>VLOOKUP(Table14[[#This Row],[FECHA /HORA]],TBL_CalcDarwin[],47,0)</f>
        <v>#REF!</v>
      </c>
      <c r="H111" s="59" t="e">
        <f>VLOOKUP(Table14[[#This Row],[FECHA /HORA]],TBL_CalcDarwin[],44,0)</f>
        <v>#REF!</v>
      </c>
      <c r="I111" s="59" t="e">
        <f>VLOOKUP(Table14[[#This Row],[FECHA /HORA]],TBL_CalcDarwin[],45,0)</f>
        <v>#REF!</v>
      </c>
      <c r="J111" s="50" t="e">
        <f>Table14[[#This Row],[MW Proyectada (Barra A)]]+Table14[[#This Row],[MW Proyectada (Barra B)]]</f>
        <v>#REF!</v>
      </c>
    </row>
    <row r="112" spans="2:10" x14ac:dyDescent="0.35">
      <c r="B112" s="55" t="e">
        <f>Table110[[#This Row],[Fecha]]</f>
        <v>#REF!</v>
      </c>
      <c r="C112" s="49" t="e">
        <f>Table110[[#This Row],[Hora]]</f>
        <v>#REF!</v>
      </c>
      <c r="D112" s="56" t="e">
        <f>Table14[[#This Row],[Fecha]]</f>
        <v>#REF!</v>
      </c>
      <c r="E112" s="50" t="e">
        <f>Table110[[#This Row],[Viento m/s]]</f>
        <v>#REF!</v>
      </c>
      <c r="F112" s="60" t="e">
        <f>VLOOKUP(Table14[[#This Row],[FECHA /HORA]],TBL_CalcDarwin[],46,0)</f>
        <v>#REF!</v>
      </c>
      <c r="G112" s="50" t="e">
        <f>VLOOKUP(Table14[[#This Row],[FECHA /HORA]],TBL_CalcDarwin[],47,0)</f>
        <v>#REF!</v>
      </c>
      <c r="H112" s="59" t="e">
        <f>VLOOKUP(Table14[[#This Row],[FECHA /HORA]],TBL_CalcDarwin[],44,0)</f>
        <v>#REF!</v>
      </c>
      <c r="I112" s="59" t="e">
        <f>VLOOKUP(Table14[[#This Row],[FECHA /HORA]],TBL_CalcDarwin[],45,0)</f>
        <v>#REF!</v>
      </c>
      <c r="J112" s="50" t="e">
        <f>Table14[[#This Row],[MW Proyectada (Barra A)]]+Table14[[#This Row],[MW Proyectada (Barra B)]]</f>
        <v>#REF!</v>
      </c>
    </row>
    <row r="113" spans="2:10" x14ac:dyDescent="0.35">
      <c r="B113" s="55" t="e">
        <f>Table110[[#This Row],[Fecha]]</f>
        <v>#REF!</v>
      </c>
      <c r="C113" s="49" t="e">
        <f>Table110[[#This Row],[Hora]]</f>
        <v>#REF!</v>
      </c>
      <c r="D113" s="56" t="e">
        <f>Table14[[#This Row],[Fecha]]</f>
        <v>#REF!</v>
      </c>
      <c r="E113" s="50" t="e">
        <f>Table110[[#This Row],[Viento m/s]]</f>
        <v>#REF!</v>
      </c>
      <c r="F113" s="60" t="e">
        <f>VLOOKUP(Table14[[#This Row],[FECHA /HORA]],TBL_CalcDarwin[],46,0)</f>
        <v>#REF!</v>
      </c>
      <c r="G113" s="50" t="e">
        <f>VLOOKUP(Table14[[#This Row],[FECHA /HORA]],TBL_CalcDarwin[],47,0)</f>
        <v>#REF!</v>
      </c>
      <c r="H113" s="59" t="e">
        <f>VLOOKUP(Table14[[#This Row],[FECHA /HORA]],TBL_CalcDarwin[],44,0)</f>
        <v>#REF!</v>
      </c>
      <c r="I113" s="59" t="e">
        <f>VLOOKUP(Table14[[#This Row],[FECHA /HORA]],TBL_CalcDarwin[],45,0)</f>
        <v>#REF!</v>
      </c>
      <c r="J113" s="50" t="e">
        <f>Table14[[#This Row],[MW Proyectada (Barra A)]]+Table14[[#This Row],[MW Proyectada (Barra B)]]</f>
        <v>#REF!</v>
      </c>
    </row>
    <row r="114" spans="2:10" x14ac:dyDescent="0.35">
      <c r="B114" s="55" t="e">
        <f>Table110[[#This Row],[Fecha]]</f>
        <v>#REF!</v>
      </c>
      <c r="C114" s="49" t="e">
        <f>Table110[[#This Row],[Hora]]</f>
        <v>#REF!</v>
      </c>
      <c r="D114" s="56" t="e">
        <f>Table14[[#This Row],[Fecha]]</f>
        <v>#REF!</v>
      </c>
      <c r="E114" s="50" t="e">
        <f>Table110[[#This Row],[Viento m/s]]</f>
        <v>#REF!</v>
      </c>
      <c r="F114" s="60" t="e">
        <f>VLOOKUP(Table14[[#This Row],[FECHA /HORA]],TBL_CalcDarwin[],46,0)</f>
        <v>#REF!</v>
      </c>
      <c r="G114" s="50" t="e">
        <f>VLOOKUP(Table14[[#This Row],[FECHA /HORA]],TBL_CalcDarwin[],47,0)</f>
        <v>#REF!</v>
      </c>
      <c r="H114" s="59" t="e">
        <f>VLOOKUP(Table14[[#This Row],[FECHA /HORA]],TBL_CalcDarwin[],44,0)</f>
        <v>#REF!</v>
      </c>
      <c r="I114" s="59" t="e">
        <f>VLOOKUP(Table14[[#This Row],[FECHA /HORA]],TBL_CalcDarwin[],45,0)</f>
        <v>#REF!</v>
      </c>
      <c r="J114" s="50" t="e">
        <f>Table14[[#This Row],[MW Proyectada (Barra A)]]+Table14[[#This Row],[MW Proyectada (Barra B)]]</f>
        <v>#REF!</v>
      </c>
    </row>
    <row r="115" spans="2:10" x14ac:dyDescent="0.35">
      <c r="B115" s="55" t="e">
        <f>Table110[[#This Row],[Fecha]]</f>
        <v>#REF!</v>
      </c>
      <c r="C115" s="49" t="e">
        <f>Table110[[#This Row],[Hora]]</f>
        <v>#REF!</v>
      </c>
      <c r="D115" s="56" t="e">
        <f>Table14[[#This Row],[Fecha]]</f>
        <v>#REF!</v>
      </c>
      <c r="E115" s="50" t="e">
        <f>Table110[[#This Row],[Viento m/s]]</f>
        <v>#REF!</v>
      </c>
      <c r="F115" s="60" t="e">
        <f>VLOOKUP(Table14[[#This Row],[FECHA /HORA]],TBL_CalcDarwin[],46,0)</f>
        <v>#REF!</v>
      </c>
      <c r="G115" s="50" t="e">
        <f>VLOOKUP(Table14[[#This Row],[FECHA /HORA]],TBL_CalcDarwin[],47,0)</f>
        <v>#REF!</v>
      </c>
      <c r="H115" s="59" t="e">
        <f>VLOOKUP(Table14[[#This Row],[FECHA /HORA]],TBL_CalcDarwin[],44,0)</f>
        <v>#REF!</v>
      </c>
      <c r="I115" s="59" t="e">
        <f>VLOOKUP(Table14[[#This Row],[FECHA /HORA]],TBL_CalcDarwin[],45,0)</f>
        <v>#REF!</v>
      </c>
      <c r="J115" s="50" t="e">
        <f>Table14[[#This Row],[MW Proyectada (Barra A)]]+Table14[[#This Row],[MW Proyectada (Barra B)]]</f>
        <v>#REF!</v>
      </c>
    </row>
    <row r="116" spans="2:10" x14ac:dyDescent="0.35">
      <c r="B116" s="55" t="e">
        <f>Table110[[#This Row],[Fecha]]</f>
        <v>#REF!</v>
      </c>
      <c r="C116" s="49" t="e">
        <f>Table110[[#This Row],[Hora]]</f>
        <v>#REF!</v>
      </c>
      <c r="D116" s="56" t="e">
        <f>Table14[[#This Row],[Fecha]]</f>
        <v>#REF!</v>
      </c>
      <c r="E116" s="50" t="e">
        <f>Table110[[#This Row],[Viento m/s]]</f>
        <v>#REF!</v>
      </c>
      <c r="F116" s="60" t="e">
        <f>VLOOKUP(Table14[[#This Row],[FECHA /HORA]],TBL_CalcDarwin[],46,0)</f>
        <v>#REF!</v>
      </c>
      <c r="G116" s="50" t="e">
        <f>VLOOKUP(Table14[[#This Row],[FECHA /HORA]],TBL_CalcDarwin[],47,0)</f>
        <v>#REF!</v>
      </c>
      <c r="H116" s="59" t="e">
        <f>VLOOKUP(Table14[[#This Row],[FECHA /HORA]],TBL_CalcDarwin[],44,0)</f>
        <v>#REF!</v>
      </c>
      <c r="I116" s="59" t="e">
        <f>VLOOKUP(Table14[[#This Row],[FECHA /HORA]],TBL_CalcDarwin[],45,0)</f>
        <v>#REF!</v>
      </c>
      <c r="J116" s="50" t="e">
        <f>Table14[[#This Row],[MW Proyectada (Barra A)]]+Table14[[#This Row],[MW Proyectada (Barra B)]]</f>
        <v>#REF!</v>
      </c>
    </row>
    <row r="117" spans="2:10" x14ac:dyDescent="0.35">
      <c r="B117" s="55" t="e">
        <f>Table110[[#This Row],[Fecha]]</f>
        <v>#REF!</v>
      </c>
      <c r="C117" s="49" t="e">
        <f>Table110[[#This Row],[Hora]]</f>
        <v>#REF!</v>
      </c>
      <c r="D117" s="56" t="e">
        <f>Table14[[#This Row],[Fecha]]</f>
        <v>#REF!</v>
      </c>
      <c r="E117" s="50" t="e">
        <f>Table110[[#This Row],[Viento m/s]]</f>
        <v>#REF!</v>
      </c>
      <c r="F117" s="60" t="e">
        <f>VLOOKUP(Table14[[#This Row],[FECHA /HORA]],TBL_CalcDarwin[],46,0)</f>
        <v>#REF!</v>
      </c>
      <c r="G117" s="50" t="e">
        <f>VLOOKUP(Table14[[#This Row],[FECHA /HORA]],TBL_CalcDarwin[],47,0)</f>
        <v>#REF!</v>
      </c>
      <c r="H117" s="59" t="e">
        <f>VLOOKUP(Table14[[#This Row],[FECHA /HORA]],TBL_CalcDarwin[],44,0)</f>
        <v>#REF!</v>
      </c>
      <c r="I117" s="59" t="e">
        <f>VLOOKUP(Table14[[#This Row],[FECHA /HORA]],TBL_CalcDarwin[],45,0)</f>
        <v>#REF!</v>
      </c>
      <c r="J117" s="50" t="e">
        <f>Table14[[#This Row],[MW Proyectada (Barra A)]]+Table14[[#This Row],[MW Proyectada (Barra B)]]</f>
        <v>#REF!</v>
      </c>
    </row>
    <row r="118" spans="2:10" x14ac:dyDescent="0.35">
      <c r="B118" s="55" t="e">
        <f>Table110[[#This Row],[Fecha]]</f>
        <v>#REF!</v>
      </c>
      <c r="C118" s="49" t="e">
        <f>Table110[[#This Row],[Hora]]</f>
        <v>#REF!</v>
      </c>
      <c r="D118" s="56" t="e">
        <f>Table14[[#This Row],[Fecha]]</f>
        <v>#REF!</v>
      </c>
      <c r="E118" s="50" t="e">
        <f>Table110[[#This Row],[Viento m/s]]</f>
        <v>#REF!</v>
      </c>
      <c r="F118" s="60" t="e">
        <f>VLOOKUP(Table14[[#This Row],[FECHA /HORA]],TBL_CalcDarwin[],46,0)</f>
        <v>#REF!</v>
      </c>
      <c r="G118" s="50" t="e">
        <f>VLOOKUP(Table14[[#This Row],[FECHA /HORA]],TBL_CalcDarwin[],47,0)</f>
        <v>#REF!</v>
      </c>
      <c r="H118" s="59" t="e">
        <f>VLOOKUP(Table14[[#This Row],[FECHA /HORA]],TBL_CalcDarwin[],44,0)</f>
        <v>#REF!</v>
      </c>
      <c r="I118" s="59" t="e">
        <f>VLOOKUP(Table14[[#This Row],[FECHA /HORA]],TBL_CalcDarwin[],45,0)</f>
        <v>#REF!</v>
      </c>
      <c r="J118" s="50" t="e">
        <f>Table14[[#This Row],[MW Proyectada (Barra A)]]+Table14[[#This Row],[MW Proyectada (Barra B)]]</f>
        <v>#REF!</v>
      </c>
    </row>
    <row r="119" spans="2:10" x14ac:dyDescent="0.35">
      <c r="B119" s="55" t="e">
        <f>Table110[[#This Row],[Fecha]]</f>
        <v>#REF!</v>
      </c>
      <c r="C119" s="49" t="e">
        <f>Table110[[#This Row],[Hora]]</f>
        <v>#REF!</v>
      </c>
      <c r="D119" s="56" t="e">
        <f>Table14[[#This Row],[Fecha]]</f>
        <v>#REF!</v>
      </c>
      <c r="E119" s="50" t="e">
        <f>Table110[[#This Row],[Viento m/s]]</f>
        <v>#REF!</v>
      </c>
      <c r="F119" s="60" t="e">
        <f>VLOOKUP(Table14[[#This Row],[FECHA /HORA]],TBL_CalcDarwin[],46,0)</f>
        <v>#REF!</v>
      </c>
      <c r="G119" s="50" t="e">
        <f>VLOOKUP(Table14[[#This Row],[FECHA /HORA]],TBL_CalcDarwin[],47,0)</f>
        <v>#REF!</v>
      </c>
      <c r="H119" s="59" t="e">
        <f>VLOOKUP(Table14[[#This Row],[FECHA /HORA]],TBL_CalcDarwin[],44,0)</f>
        <v>#REF!</v>
      </c>
      <c r="I119" s="59" t="e">
        <f>VLOOKUP(Table14[[#This Row],[FECHA /HORA]],TBL_CalcDarwin[],45,0)</f>
        <v>#REF!</v>
      </c>
      <c r="J119" s="50" t="e">
        <f>Table14[[#This Row],[MW Proyectada (Barra A)]]+Table14[[#This Row],[MW Proyectada (Barra B)]]</f>
        <v>#REF!</v>
      </c>
    </row>
    <row r="120" spans="2:10" x14ac:dyDescent="0.35">
      <c r="B120" s="55" t="e">
        <f>Table110[[#This Row],[Fecha]]</f>
        <v>#REF!</v>
      </c>
      <c r="C120" s="49" t="e">
        <f>Table110[[#This Row],[Hora]]</f>
        <v>#REF!</v>
      </c>
      <c r="D120" s="56" t="e">
        <f>Table14[[#This Row],[Fecha]]</f>
        <v>#REF!</v>
      </c>
      <c r="E120" s="50" t="e">
        <f>Table110[[#This Row],[Viento m/s]]</f>
        <v>#REF!</v>
      </c>
      <c r="F120" s="60" t="e">
        <f>VLOOKUP(Table14[[#This Row],[FECHA /HORA]],TBL_CalcDarwin[],46,0)</f>
        <v>#REF!</v>
      </c>
      <c r="G120" s="50" t="e">
        <f>VLOOKUP(Table14[[#This Row],[FECHA /HORA]],TBL_CalcDarwin[],47,0)</f>
        <v>#REF!</v>
      </c>
      <c r="H120" s="59" t="e">
        <f>VLOOKUP(Table14[[#This Row],[FECHA /HORA]],TBL_CalcDarwin[],44,0)</f>
        <v>#REF!</v>
      </c>
      <c r="I120" s="59" t="e">
        <f>VLOOKUP(Table14[[#This Row],[FECHA /HORA]],TBL_CalcDarwin[],45,0)</f>
        <v>#REF!</v>
      </c>
      <c r="J120" s="50" t="e">
        <f>Table14[[#This Row],[MW Proyectada (Barra A)]]+Table14[[#This Row],[MW Proyectada (Barra B)]]</f>
        <v>#REF!</v>
      </c>
    </row>
    <row r="121" spans="2:10" x14ac:dyDescent="0.35">
      <c r="B121" s="55" t="e">
        <f>Table110[[#This Row],[Fecha]]</f>
        <v>#REF!</v>
      </c>
      <c r="C121" s="49" t="e">
        <f>Table110[[#This Row],[Hora]]</f>
        <v>#REF!</v>
      </c>
      <c r="D121" s="56" t="e">
        <f>Table14[[#This Row],[Fecha]]</f>
        <v>#REF!</v>
      </c>
      <c r="E121" s="50" t="e">
        <f>Table110[[#This Row],[Viento m/s]]</f>
        <v>#REF!</v>
      </c>
      <c r="F121" s="60" t="e">
        <f>VLOOKUP(Table14[[#This Row],[FECHA /HORA]],TBL_CalcDarwin[],46,0)</f>
        <v>#REF!</v>
      </c>
      <c r="G121" s="50" t="e">
        <f>VLOOKUP(Table14[[#This Row],[FECHA /HORA]],TBL_CalcDarwin[],47,0)</f>
        <v>#REF!</v>
      </c>
      <c r="H121" s="59" t="e">
        <f>VLOOKUP(Table14[[#This Row],[FECHA /HORA]],TBL_CalcDarwin[],44,0)</f>
        <v>#REF!</v>
      </c>
      <c r="I121" s="59" t="e">
        <f>VLOOKUP(Table14[[#This Row],[FECHA /HORA]],TBL_CalcDarwin[],45,0)</f>
        <v>#REF!</v>
      </c>
      <c r="J121" s="50" t="e">
        <f>Table14[[#This Row],[MW Proyectada (Barra A)]]+Table14[[#This Row],[MW Proyectada (Barra B)]]</f>
        <v>#REF!</v>
      </c>
    </row>
    <row r="122" spans="2:10" x14ac:dyDescent="0.35">
      <c r="B122" s="55" t="e">
        <f>Table110[[#This Row],[Fecha]]</f>
        <v>#REF!</v>
      </c>
      <c r="C122" s="49" t="e">
        <f>Table110[[#This Row],[Hora]]</f>
        <v>#REF!</v>
      </c>
      <c r="D122" s="56" t="e">
        <f>Table14[[#This Row],[Fecha]]</f>
        <v>#REF!</v>
      </c>
      <c r="E122" s="50" t="e">
        <f>Table110[[#This Row],[Viento m/s]]</f>
        <v>#REF!</v>
      </c>
      <c r="F122" s="60" t="e">
        <f>VLOOKUP(Table14[[#This Row],[FECHA /HORA]],TBL_CalcDarwin[],46,0)</f>
        <v>#REF!</v>
      </c>
      <c r="G122" s="50" t="e">
        <f>VLOOKUP(Table14[[#This Row],[FECHA /HORA]],TBL_CalcDarwin[],47,0)</f>
        <v>#REF!</v>
      </c>
      <c r="H122" s="59" t="e">
        <f>VLOOKUP(Table14[[#This Row],[FECHA /HORA]],TBL_CalcDarwin[],44,0)</f>
        <v>#REF!</v>
      </c>
      <c r="I122" s="59" t="e">
        <f>VLOOKUP(Table14[[#This Row],[FECHA /HORA]],TBL_CalcDarwin[],45,0)</f>
        <v>#REF!</v>
      </c>
      <c r="J122" s="50" t="e">
        <f>Table14[[#This Row],[MW Proyectada (Barra A)]]+Table14[[#This Row],[MW Proyectada (Barra B)]]</f>
        <v>#REF!</v>
      </c>
    </row>
    <row r="123" spans="2:10" x14ac:dyDescent="0.35">
      <c r="B123" s="55" t="e">
        <f>Table110[[#This Row],[Fecha]]</f>
        <v>#REF!</v>
      </c>
      <c r="C123" s="49" t="e">
        <f>Table110[[#This Row],[Hora]]</f>
        <v>#REF!</v>
      </c>
      <c r="D123" s="56" t="e">
        <f>Table14[[#This Row],[Fecha]]</f>
        <v>#REF!</v>
      </c>
      <c r="E123" s="50" t="e">
        <f>Table110[[#This Row],[Viento m/s]]</f>
        <v>#REF!</v>
      </c>
      <c r="F123" s="60" t="e">
        <f>VLOOKUP(Table14[[#This Row],[FECHA /HORA]],TBL_CalcDarwin[],46,0)</f>
        <v>#REF!</v>
      </c>
      <c r="G123" s="50" t="e">
        <f>VLOOKUP(Table14[[#This Row],[FECHA /HORA]],TBL_CalcDarwin[],47,0)</f>
        <v>#REF!</v>
      </c>
      <c r="H123" s="59" t="e">
        <f>VLOOKUP(Table14[[#This Row],[FECHA /HORA]],TBL_CalcDarwin[],44,0)</f>
        <v>#REF!</v>
      </c>
      <c r="I123" s="59" t="e">
        <f>VLOOKUP(Table14[[#This Row],[FECHA /HORA]],TBL_CalcDarwin[],45,0)</f>
        <v>#REF!</v>
      </c>
      <c r="J123" s="50" t="e">
        <f>Table14[[#This Row],[MW Proyectada (Barra A)]]+Table14[[#This Row],[MW Proyectada (Barra B)]]</f>
        <v>#REF!</v>
      </c>
    </row>
    <row r="124" spans="2:10" x14ac:dyDescent="0.35">
      <c r="B124" s="55" t="e">
        <f>Table110[[#This Row],[Fecha]]</f>
        <v>#REF!</v>
      </c>
      <c r="C124" s="49" t="e">
        <f>Table110[[#This Row],[Hora]]</f>
        <v>#REF!</v>
      </c>
      <c r="D124" s="56" t="e">
        <f>Table14[[#This Row],[Fecha]]</f>
        <v>#REF!</v>
      </c>
      <c r="E124" s="50" t="e">
        <f>Table110[[#This Row],[Viento m/s]]</f>
        <v>#REF!</v>
      </c>
      <c r="F124" s="60" t="e">
        <f>VLOOKUP(Table14[[#This Row],[FECHA /HORA]],TBL_CalcDarwin[],46,0)</f>
        <v>#REF!</v>
      </c>
      <c r="G124" s="50" t="e">
        <f>VLOOKUP(Table14[[#This Row],[FECHA /HORA]],TBL_CalcDarwin[],47,0)</f>
        <v>#REF!</v>
      </c>
      <c r="H124" s="59" t="e">
        <f>VLOOKUP(Table14[[#This Row],[FECHA /HORA]],TBL_CalcDarwin[],44,0)</f>
        <v>#REF!</v>
      </c>
      <c r="I124" s="59" t="e">
        <f>VLOOKUP(Table14[[#This Row],[FECHA /HORA]],TBL_CalcDarwin[],45,0)</f>
        <v>#REF!</v>
      </c>
      <c r="J124" s="50" t="e">
        <f>Table14[[#This Row],[MW Proyectada (Barra A)]]+Table14[[#This Row],[MW Proyectada (Barra B)]]</f>
        <v>#REF!</v>
      </c>
    </row>
    <row r="125" spans="2:10" x14ac:dyDescent="0.35">
      <c r="B125" s="55" t="e">
        <f>Table110[[#This Row],[Fecha]]</f>
        <v>#REF!</v>
      </c>
      <c r="C125" s="49" t="e">
        <f>Table110[[#This Row],[Hora]]</f>
        <v>#REF!</v>
      </c>
      <c r="D125" s="56" t="e">
        <f>Table14[[#This Row],[Fecha]]</f>
        <v>#REF!</v>
      </c>
      <c r="E125" s="50" t="e">
        <f>Table110[[#This Row],[Viento m/s]]</f>
        <v>#REF!</v>
      </c>
      <c r="F125" s="60" t="e">
        <f>VLOOKUP(Table14[[#This Row],[FECHA /HORA]],TBL_CalcDarwin[],46,0)</f>
        <v>#REF!</v>
      </c>
      <c r="G125" s="50" t="e">
        <f>VLOOKUP(Table14[[#This Row],[FECHA /HORA]],TBL_CalcDarwin[],47,0)</f>
        <v>#REF!</v>
      </c>
      <c r="H125" s="59" t="e">
        <f>VLOOKUP(Table14[[#This Row],[FECHA /HORA]],TBL_CalcDarwin[],44,0)</f>
        <v>#REF!</v>
      </c>
      <c r="I125" s="59" t="e">
        <f>VLOOKUP(Table14[[#This Row],[FECHA /HORA]],TBL_CalcDarwin[],45,0)</f>
        <v>#REF!</v>
      </c>
      <c r="J125" s="50" t="e">
        <f>Table14[[#This Row],[MW Proyectada (Barra A)]]+Table14[[#This Row],[MW Proyectada (Barra B)]]</f>
        <v>#REF!</v>
      </c>
    </row>
    <row r="126" spans="2:10" x14ac:dyDescent="0.35">
      <c r="B126" s="55" t="e">
        <f>Table110[[#This Row],[Fecha]]</f>
        <v>#REF!</v>
      </c>
      <c r="C126" s="49" t="e">
        <f>Table110[[#This Row],[Hora]]</f>
        <v>#REF!</v>
      </c>
      <c r="D126" s="56" t="e">
        <f>Table14[[#This Row],[Fecha]]</f>
        <v>#REF!</v>
      </c>
      <c r="E126" s="50" t="e">
        <f>Table110[[#This Row],[Viento m/s]]</f>
        <v>#REF!</v>
      </c>
      <c r="F126" s="60" t="e">
        <f>VLOOKUP(Table14[[#This Row],[FECHA /HORA]],TBL_CalcDarwin[],46,0)</f>
        <v>#REF!</v>
      </c>
      <c r="G126" s="50" t="e">
        <f>VLOOKUP(Table14[[#This Row],[FECHA /HORA]],TBL_CalcDarwin[],47,0)</f>
        <v>#REF!</v>
      </c>
      <c r="H126" s="59" t="e">
        <f>VLOOKUP(Table14[[#This Row],[FECHA /HORA]],TBL_CalcDarwin[],44,0)</f>
        <v>#REF!</v>
      </c>
      <c r="I126" s="59" t="e">
        <f>VLOOKUP(Table14[[#This Row],[FECHA /HORA]],TBL_CalcDarwin[],45,0)</f>
        <v>#REF!</v>
      </c>
      <c r="J126" s="50" t="e">
        <f>Table14[[#This Row],[MW Proyectada (Barra A)]]+Table14[[#This Row],[MW Proyectada (Barra B)]]</f>
        <v>#REF!</v>
      </c>
    </row>
    <row r="127" spans="2:10" x14ac:dyDescent="0.35">
      <c r="B127" s="55" t="e">
        <f>Table110[[#This Row],[Fecha]]</f>
        <v>#REF!</v>
      </c>
      <c r="C127" s="49" t="e">
        <f>Table110[[#This Row],[Hora]]</f>
        <v>#REF!</v>
      </c>
      <c r="D127" s="56" t="e">
        <f>Table14[[#This Row],[Fecha]]</f>
        <v>#REF!</v>
      </c>
      <c r="E127" s="50" t="e">
        <f>Table110[[#This Row],[Viento m/s]]</f>
        <v>#REF!</v>
      </c>
      <c r="F127" s="60" t="e">
        <f>VLOOKUP(Table14[[#This Row],[FECHA /HORA]],TBL_CalcDarwin[],46,0)</f>
        <v>#REF!</v>
      </c>
      <c r="G127" s="50" t="e">
        <f>VLOOKUP(Table14[[#This Row],[FECHA /HORA]],TBL_CalcDarwin[],47,0)</f>
        <v>#REF!</v>
      </c>
      <c r="H127" s="59" t="e">
        <f>VLOOKUP(Table14[[#This Row],[FECHA /HORA]],TBL_CalcDarwin[],44,0)</f>
        <v>#REF!</v>
      </c>
      <c r="I127" s="59" t="e">
        <f>VLOOKUP(Table14[[#This Row],[FECHA /HORA]],TBL_CalcDarwin[],45,0)</f>
        <v>#REF!</v>
      </c>
      <c r="J127" s="50" t="e">
        <f>Table14[[#This Row],[MW Proyectada (Barra A)]]+Table14[[#This Row],[MW Proyectada (Barra B)]]</f>
        <v>#REF!</v>
      </c>
    </row>
    <row r="128" spans="2:10" x14ac:dyDescent="0.35">
      <c r="B128" s="55" t="e">
        <f>Table110[[#This Row],[Fecha]]</f>
        <v>#REF!</v>
      </c>
      <c r="C128" s="49" t="e">
        <f>Table110[[#This Row],[Hora]]</f>
        <v>#REF!</v>
      </c>
      <c r="D128" s="56" t="e">
        <f>Table14[[#This Row],[Fecha]]</f>
        <v>#REF!</v>
      </c>
      <c r="E128" s="50" t="e">
        <f>Table110[[#This Row],[Viento m/s]]</f>
        <v>#REF!</v>
      </c>
      <c r="F128" s="60" t="e">
        <f>VLOOKUP(Table14[[#This Row],[FECHA /HORA]],TBL_CalcDarwin[],46,0)</f>
        <v>#REF!</v>
      </c>
      <c r="G128" s="50" t="e">
        <f>VLOOKUP(Table14[[#This Row],[FECHA /HORA]],TBL_CalcDarwin[],47,0)</f>
        <v>#REF!</v>
      </c>
      <c r="H128" s="59" t="e">
        <f>VLOOKUP(Table14[[#This Row],[FECHA /HORA]],TBL_CalcDarwin[],44,0)</f>
        <v>#REF!</v>
      </c>
      <c r="I128" s="59" t="e">
        <f>VLOOKUP(Table14[[#This Row],[FECHA /HORA]],TBL_CalcDarwin[],45,0)</f>
        <v>#REF!</v>
      </c>
      <c r="J128" s="50" t="e">
        <f>Table14[[#This Row],[MW Proyectada (Barra A)]]+Table14[[#This Row],[MW Proyectada (Barra B)]]</f>
        <v>#REF!</v>
      </c>
    </row>
    <row r="129" spans="2:10" x14ac:dyDescent="0.35">
      <c r="B129" s="55" t="e">
        <f>Table110[[#This Row],[Fecha]]</f>
        <v>#REF!</v>
      </c>
      <c r="C129" s="49" t="e">
        <f>Table110[[#This Row],[Hora]]</f>
        <v>#REF!</v>
      </c>
      <c r="D129" s="56" t="e">
        <f>Table14[[#This Row],[Fecha]]</f>
        <v>#REF!</v>
      </c>
      <c r="E129" s="50" t="e">
        <f>Table110[[#This Row],[Viento m/s]]</f>
        <v>#REF!</v>
      </c>
      <c r="F129" s="60" t="e">
        <f>VLOOKUP(Table14[[#This Row],[FECHA /HORA]],TBL_CalcDarwin[],46,0)</f>
        <v>#REF!</v>
      </c>
      <c r="G129" s="50" t="e">
        <f>VLOOKUP(Table14[[#This Row],[FECHA /HORA]],TBL_CalcDarwin[],47,0)</f>
        <v>#REF!</v>
      </c>
      <c r="H129" s="59" t="e">
        <f>VLOOKUP(Table14[[#This Row],[FECHA /HORA]],TBL_CalcDarwin[],44,0)</f>
        <v>#REF!</v>
      </c>
      <c r="I129" s="59" t="e">
        <f>VLOOKUP(Table14[[#This Row],[FECHA /HORA]],TBL_CalcDarwin[],45,0)</f>
        <v>#REF!</v>
      </c>
      <c r="J129" s="50" t="e">
        <f>Table14[[#This Row],[MW Proyectada (Barra A)]]+Table14[[#This Row],[MW Proyectada (Barra B)]]</f>
        <v>#REF!</v>
      </c>
    </row>
    <row r="130" spans="2:10" x14ac:dyDescent="0.35">
      <c r="B130" s="55" t="e">
        <f>Table110[[#This Row],[Fecha]]</f>
        <v>#REF!</v>
      </c>
      <c r="C130" s="49" t="e">
        <f>Table110[[#This Row],[Hora]]</f>
        <v>#REF!</v>
      </c>
      <c r="D130" s="56" t="e">
        <f>Table14[[#This Row],[Fecha]]</f>
        <v>#REF!</v>
      </c>
      <c r="E130" s="50" t="e">
        <f>Table110[[#This Row],[Viento m/s]]</f>
        <v>#REF!</v>
      </c>
      <c r="F130" s="60" t="e">
        <f>VLOOKUP(Table14[[#This Row],[FECHA /HORA]],TBL_CalcDarwin[],46,0)</f>
        <v>#REF!</v>
      </c>
      <c r="G130" s="50" t="e">
        <f>VLOOKUP(Table14[[#This Row],[FECHA /HORA]],TBL_CalcDarwin[],47,0)</f>
        <v>#REF!</v>
      </c>
      <c r="H130" s="59" t="e">
        <f>VLOOKUP(Table14[[#This Row],[FECHA /HORA]],TBL_CalcDarwin[],44,0)</f>
        <v>#REF!</v>
      </c>
      <c r="I130" s="59" t="e">
        <f>VLOOKUP(Table14[[#This Row],[FECHA /HORA]],TBL_CalcDarwin[],45,0)</f>
        <v>#REF!</v>
      </c>
      <c r="J130" s="50" t="e">
        <f>Table14[[#This Row],[MW Proyectada (Barra A)]]+Table14[[#This Row],[MW Proyectada (Barra B)]]</f>
        <v>#REF!</v>
      </c>
    </row>
    <row r="131" spans="2:10" x14ac:dyDescent="0.35">
      <c r="B131" s="55" t="e">
        <f>Table110[[#This Row],[Fecha]]</f>
        <v>#REF!</v>
      </c>
      <c r="C131" s="49" t="e">
        <f>Table110[[#This Row],[Hora]]</f>
        <v>#REF!</v>
      </c>
      <c r="D131" s="56" t="e">
        <f>Table14[[#This Row],[Fecha]]</f>
        <v>#REF!</v>
      </c>
      <c r="E131" s="50" t="e">
        <f>Table110[[#This Row],[Viento m/s]]</f>
        <v>#REF!</v>
      </c>
      <c r="F131" s="60" t="e">
        <f>VLOOKUP(Table14[[#This Row],[FECHA /HORA]],TBL_CalcDarwin[],46,0)</f>
        <v>#REF!</v>
      </c>
      <c r="G131" s="50" t="e">
        <f>VLOOKUP(Table14[[#This Row],[FECHA /HORA]],TBL_CalcDarwin[],47,0)</f>
        <v>#REF!</v>
      </c>
      <c r="H131" s="59" t="e">
        <f>VLOOKUP(Table14[[#This Row],[FECHA /HORA]],TBL_CalcDarwin[],44,0)</f>
        <v>#REF!</v>
      </c>
      <c r="I131" s="59" t="e">
        <f>VLOOKUP(Table14[[#This Row],[FECHA /HORA]],TBL_CalcDarwin[],45,0)</f>
        <v>#REF!</v>
      </c>
      <c r="J131" s="50" t="e">
        <f>Table14[[#This Row],[MW Proyectada (Barra A)]]+Table14[[#This Row],[MW Proyectada (Barra B)]]</f>
        <v>#REF!</v>
      </c>
    </row>
    <row r="132" spans="2:10" x14ac:dyDescent="0.35">
      <c r="B132" s="55" t="e">
        <f>Table110[[#This Row],[Fecha]]</f>
        <v>#REF!</v>
      </c>
      <c r="C132" s="49" t="e">
        <f>Table110[[#This Row],[Hora]]</f>
        <v>#REF!</v>
      </c>
      <c r="D132" s="56" t="e">
        <f>Table14[[#This Row],[Fecha]]</f>
        <v>#REF!</v>
      </c>
      <c r="E132" s="50" t="e">
        <f>Table110[[#This Row],[Viento m/s]]</f>
        <v>#REF!</v>
      </c>
      <c r="F132" s="60" t="e">
        <f>VLOOKUP(Table14[[#This Row],[FECHA /HORA]],TBL_CalcDarwin[],46,0)</f>
        <v>#REF!</v>
      </c>
      <c r="G132" s="50" t="e">
        <f>VLOOKUP(Table14[[#This Row],[FECHA /HORA]],TBL_CalcDarwin[],47,0)</f>
        <v>#REF!</v>
      </c>
      <c r="H132" s="59" t="e">
        <f>VLOOKUP(Table14[[#This Row],[FECHA /HORA]],TBL_CalcDarwin[],44,0)</f>
        <v>#REF!</v>
      </c>
      <c r="I132" s="59" t="e">
        <f>VLOOKUP(Table14[[#This Row],[FECHA /HORA]],TBL_CalcDarwin[],45,0)</f>
        <v>#REF!</v>
      </c>
      <c r="J132" s="50" t="e">
        <f>Table14[[#This Row],[MW Proyectada (Barra A)]]+Table14[[#This Row],[MW Proyectada (Barra B)]]</f>
        <v>#REF!</v>
      </c>
    </row>
    <row r="133" spans="2:10" x14ac:dyDescent="0.35">
      <c r="B133" s="55" t="e">
        <f>Table110[[#This Row],[Fecha]]</f>
        <v>#REF!</v>
      </c>
      <c r="C133" s="49" t="e">
        <f>Table110[[#This Row],[Hora]]</f>
        <v>#REF!</v>
      </c>
      <c r="D133" s="56" t="e">
        <f>Table14[[#This Row],[Fecha]]</f>
        <v>#REF!</v>
      </c>
      <c r="E133" s="50" t="e">
        <f>Table110[[#This Row],[Viento m/s]]</f>
        <v>#REF!</v>
      </c>
      <c r="F133" s="60" t="e">
        <f>VLOOKUP(Table14[[#This Row],[FECHA /HORA]],TBL_CalcDarwin[],46,0)</f>
        <v>#REF!</v>
      </c>
      <c r="G133" s="50" t="e">
        <f>VLOOKUP(Table14[[#This Row],[FECHA /HORA]],TBL_CalcDarwin[],47,0)</f>
        <v>#REF!</v>
      </c>
      <c r="H133" s="59" t="e">
        <f>VLOOKUP(Table14[[#This Row],[FECHA /HORA]],TBL_CalcDarwin[],44,0)</f>
        <v>#REF!</v>
      </c>
      <c r="I133" s="59" t="e">
        <f>VLOOKUP(Table14[[#This Row],[FECHA /HORA]],TBL_CalcDarwin[],45,0)</f>
        <v>#REF!</v>
      </c>
      <c r="J133" s="50" t="e">
        <f>Table14[[#This Row],[MW Proyectada (Barra A)]]+Table14[[#This Row],[MW Proyectada (Barra B)]]</f>
        <v>#REF!</v>
      </c>
    </row>
    <row r="134" spans="2:10" x14ac:dyDescent="0.35">
      <c r="B134" s="55" t="e">
        <f>Table110[[#This Row],[Fecha]]</f>
        <v>#REF!</v>
      </c>
      <c r="C134" s="49" t="e">
        <f>Table110[[#This Row],[Hora]]</f>
        <v>#REF!</v>
      </c>
      <c r="D134" s="56" t="e">
        <f>Table14[[#This Row],[Fecha]]</f>
        <v>#REF!</v>
      </c>
      <c r="E134" s="50" t="e">
        <f>Table110[[#This Row],[Viento m/s]]</f>
        <v>#REF!</v>
      </c>
      <c r="F134" s="60" t="e">
        <f>VLOOKUP(Table14[[#This Row],[FECHA /HORA]],TBL_CalcDarwin[],46,0)</f>
        <v>#REF!</v>
      </c>
      <c r="G134" s="50" t="e">
        <f>VLOOKUP(Table14[[#This Row],[FECHA /HORA]],TBL_CalcDarwin[],47,0)</f>
        <v>#REF!</v>
      </c>
      <c r="H134" s="59" t="e">
        <f>VLOOKUP(Table14[[#This Row],[FECHA /HORA]],TBL_CalcDarwin[],44,0)</f>
        <v>#REF!</v>
      </c>
      <c r="I134" s="59" t="e">
        <f>VLOOKUP(Table14[[#This Row],[FECHA /HORA]],TBL_CalcDarwin[],45,0)</f>
        <v>#REF!</v>
      </c>
      <c r="J134" s="50" t="e">
        <f>Table14[[#This Row],[MW Proyectada (Barra A)]]+Table14[[#This Row],[MW Proyectada (Barra B)]]</f>
        <v>#REF!</v>
      </c>
    </row>
    <row r="135" spans="2:10" x14ac:dyDescent="0.35">
      <c r="B135" s="55" t="e">
        <f>Table110[[#This Row],[Fecha]]</f>
        <v>#REF!</v>
      </c>
      <c r="C135" s="49" t="e">
        <f>Table110[[#This Row],[Hora]]</f>
        <v>#REF!</v>
      </c>
      <c r="D135" s="56" t="e">
        <f>Table14[[#This Row],[Fecha]]</f>
        <v>#REF!</v>
      </c>
      <c r="E135" s="50" t="e">
        <f>Table110[[#This Row],[Viento m/s]]</f>
        <v>#REF!</v>
      </c>
      <c r="F135" s="60" t="e">
        <f>VLOOKUP(Table14[[#This Row],[FECHA /HORA]],TBL_CalcDarwin[],46,0)</f>
        <v>#REF!</v>
      </c>
      <c r="G135" s="50" t="e">
        <f>VLOOKUP(Table14[[#This Row],[FECHA /HORA]],TBL_CalcDarwin[],47,0)</f>
        <v>#REF!</v>
      </c>
      <c r="H135" s="59" t="e">
        <f>VLOOKUP(Table14[[#This Row],[FECHA /HORA]],TBL_CalcDarwin[],44,0)</f>
        <v>#REF!</v>
      </c>
      <c r="I135" s="59" t="e">
        <f>VLOOKUP(Table14[[#This Row],[FECHA /HORA]],TBL_CalcDarwin[],45,0)</f>
        <v>#REF!</v>
      </c>
      <c r="J135" s="50" t="e">
        <f>Table14[[#This Row],[MW Proyectada (Barra A)]]+Table14[[#This Row],[MW Proyectada (Barra B)]]</f>
        <v>#REF!</v>
      </c>
    </row>
    <row r="136" spans="2:10" x14ac:dyDescent="0.35">
      <c r="B136" s="55" t="e">
        <f>Table110[[#This Row],[Fecha]]</f>
        <v>#REF!</v>
      </c>
      <c r="C136" s="49" t="e">
        <f>Table110[[#This Row],[Hora]]</f>
        <v>#REF!</v>
      </c>
      <c r="D136" s="56" t="e">
        <f>Table14[[#This Row],[Fecha]]</f>
        <v>#REF!</v>
      </c>
      <c r="E136" s="50" t="e">
        <f>Table110[[#This Row],[Viento m/s]]</f>
        <v>#REF!</v>
      </c>
      <c r="F136" s="60" t="e">
        <f>VLOOKUP(Table14[[#This Row],[FECHA /HORA]],TBL_CalcDarwin[],46,0)</f>
        <v>#REF!</v>
      </c>
      <c r="G136" s="50" t="e">
        <f>VLOOKUP(Table14[[#This Row],[FECHA /HORA]],TBL_CalcDarwin[],47,0)</f>
        <v>#REF!</v>
      </c>
      <c r="H136" s="59" t="e">
        <f>VLOOKUP(Table14[[#This Row],[FECHA /HORA]],TBL_CalcDarwin[],44,0)</f>
        <v>#REF!</v>
      </c>
      <c r="I136" s="59" t="e">
        <f>VLOOKUP(Table14[[#This Row],[FECHA /HORA]],TBL_CalcDarwin[],45,0)</f>
        <v>#REF!</v>
      </c>
      <c r="J136" s="50" t="e">
        <f>Table14[[#This Row],[MW Proyectada (Barra A)]]+Table14[[#This Row],[MW Proyectada (Barra B)]]</f>
        <v>#REF!</v>
      </c>
    </row>
    <row r="137" spans="2:10" x14ac:dyDescent="0.35">
      <c r="B137" s="55" t="e">
        <f>Table110[[#This Row],[Fecha]]</f>
        <v>#REF!</v>
      </c>
      <c r="C137" s="49" t="e">
        <f>Table110[[#This Row],[Hora]]</f>
        <v>#REF!</v>
      </c>
      <c r="D137" s="56" t="e">
        <f>Table14[[#This Row],[Fecha]]</f>
        <v>#REF!</v>
      </c>
      <c r="E137" s="50" t="e">
        <f>Table110[[#This Row],[Viento m/s]]</f>
        <v>#REF!</v>
      </c>
      <c r="F137" s="60" t="e">
        <f>VLOOKUP(Table14[[#This Row],[FECHA /HORA]],TBL_CalcDarwin[],46,0)</f>
        <v>#REF!</v>
      </c>
      <c r="G137" s="50" t="e">
        <f>VLOOKUP(Table14[[#This Row],[FECHA /HORA]],TBL_CalcDarwin[],47,0)</f>
        <v>#REF!</v>
      </c>
      <c r="H137" s="59" t="e">
        <f>VLOOKUP(Table14[[#This Row],[FECHA /HORA]],TBL_CalcDarwin[],44,0)</f>
        <v>#REF!</v>
      </c>
      <c r="I137" s="59" t="e">
        <f>VLOOKUP(Table14[[#This Row],[FECHA /HORA]],TBL_CalcDarwin[],45,0)</f>
        <v>#REF!</v>
      </c>
      <c r="J137" s="50" t="e">
        <f>Table14[[#This Row],[MW Proyectada (Barra A)]]+Table14[[#This Row],[MW Proyectada (Barra B)]]</f>
        <v>#REF!</v>
      </c>
    </row>
    <row r="138" spans="2:10" x14ac:dyDescent="0.35">
      <c r="B138" s="55" t="e">
        <f>Table110[[#This Row],[Fecha]]</f>
        <v>#REF!</v>
      </c>
      <c r="C138" s="49" t="e">
        <f>Table110[[#This Row],[Hora]]</f>
        <v>#REF!</v>
      </c>
      <c r="D138" s="56" t="e">
        <f>Table14[[#This Row],[Fecha]]</f>
        <v>#REF!</v>
      </c>
      <c r="E138" s="50" t="e">
        <f>Table110[[#This Row],[Viento m/s]]</f>
        <v>#REF!</v>
      </c>
      <c r="F138" s="60" t="e">
        <f>VLOOKUP(Table14[[#This Row],[FECHA /HORA]],TBL_CalcDarwin[],46,0)</f>
        <v>#REF!</v>
      </c>
      <c r="G138" s="50" t="e">
        <f>VLOOKUP(Table14[[#This Row],[FECHA /HORA]],TBL_CalcDarwin[],47,0)</f>
        <v>#REF!</v>
      </c>
      <c r="H138" s="59" t="e">
        <f>VLOOKUP(Table14[[#This Row],[FECHA /HORA]],TBL_CalcDarwin[],44,0)</f>
        <v>#REF!</v>
      </c>
      <c r="I138" s="59" t="e">
        <f>VLOOKUP(Table14[[#This Row],[FECHA /HORA]],TBL_CalcDarwin[],45,0)</f>
        <v>#REF!</v>
      </c>
      <c r="J138" s="50" t="e">
        <f>Table14[[#This Row],[MW Proyectada (Barra A)]]+Table14[[#This Row],[MW Proyectada (Barra B)]]</f>
        <v>#REF!</v>
      </c>
    </row>
    <row r="139" spans="2:10" x14ac:dyDescent="0.35">
      <c r="B139" s="55" t="e">
        <f>Table110[[#This Row],[Fecha]]</f>
        <v>#REF!</v>
      </c>
      <c r="C139" s="49" t="e">
        <f>Table110[[#This Row],[Hora]]</f>
        <v>#REF!</v>
      </c>
      <c r="D139" s="56" t="e">
        <f>Table14[[#This Row],[Fecha]]</f>
        <v>#REF!</v>
      </c>
      <c r="E139" s="50" t="e">
        <f>Table110[[#This Row],[Viento m/s]]</f>
        <v>#REF!</v>
      </c>
      <c r="F139" s="60" t="e">
        <f>VLOOKUP(Table14[[#This Row],[FECHA /HORA]],TBL_CalcDarwin[],46,0)</f>
        <v>#REF!</v>
      </c>
      <c r="G139" s="50" t="e">
        <f>VLOOKUP(Table14[[#This Row],[FECHA /HORA]],TBL_CalcDarwin[],47,0)</f>
        <v>#REF!</v>
      </c>
      <c r="H139" s="59" t="e">
        <f>VLOOKUP(Table14[[#This Row],[FECHA /HORA]],TBL_CalcDarwin[],44,0)</f>
        <v>#REF!</v>
      </c>
      <c r="I139" s="59" t="e">
        <f>VLOOKUP(Table14[[#This Row],[FECHA /HORA]],TBL_CalcDarwin[],45,0)</f>
        <v>#REF!</v>
      </c>
      <c r="J139" s="50" t="e">
        <f>Table14[[#This Row],[MW Proyectada (Barra A)]]+Table14[[#This Row],[MW Proyectada (Barra B)]]</f>
        <v>#REF!</v>
      </c>
    </row>
    <row r="140" spans="2:10" x14ac:dyDescent="0.35">
      <c r="B140" s="55" t="e">
        <f>Table110[[#This Row],[Fecha]]</f>
        <v>#REF!</v>
      </c>
      <c r="C140" s="49" t="e">
        <f>Table110[[#This Row],[Hora]]</f>
        <v>#REF!</v>
      </c>
      <c r="D140" s="56" t="e">
        <f>Table14[[#This Row],[Fecha]]</f>
        <v>#REF!</v>
      </c>
      <c r="E140" s="50" t="e">
        <f>Table110[[#This Row],[Viento m/s]]</f>
        <v>#REF!</v>
      </c>
      <c r="F140" s="60" t="e">
        <f>VLOOKUP(Table14[[#This Row],[FECHA /HORA]],TBL_CalcDarwin[],46,0)</f>
        <v>#REF!</v>
      </c>
      <c r="G140" s="50" t="e">
        <f>VLOOKUP(Table14[[#This Row],[FECHA /HORA]],TBL_CalcDarwin[],47,0)</f>
        <v>#REF!</v>
      </c>
      <c r="H140" s="59" t="e">
        <f>VLOOKUP(Table14[[#This Row],[FECHA /HORA]],TBL_CalcDarwin[],44,0)</f>
        <v>#REF!</v>
      </c>
      <c r="I140" s="59" t="e">
        <f>VLOOKUP(Table14[[#This Row],[FECHA /HORA]],TBL_CalcDarwin[],45,0)</f>
        <v>#REF!</v>
      </c>
      <c r="J140" s="50" t="e">
        <f>Table14[[#This Row],[MW Proyectada (Barra A)]]+Table14[[#This Row],[MW Proyectada (Barra B)]]</f>
        <v>#REF!</v>
      </c>
    </row>
    <row r="141" spans="2:10" x14ac:dyDescent="0.35">
      <c r="B141" s="55" t="e">
        <f>Table110[[#This Row],[Fecha]]</f>
        <v>#REF!</v>
      </c>
      <c r="C141" s="49" t="e">
        <f>Table110[[#This Row],[Hora]]</f>
        <v>#REF!</v>
      </c>
      <c r="D141" s="56" t="e">
        <f>Table14[[#This Row],[Fecha]]</f>
        <v>#REF!</v>
      </c>
      <c r="E141" s="50" t="e">
        <f>Table110[[#This Row],[Viento m/s]]</f>
        <v>#REF!</v>
      </c>
      <c r="F141" s="60" t="e">
        <f>VLOOKUP(Table14[[#This Row],[FECHA /HORA]],TBL_CalcDarwin[],46,0)</f>
        <v>#REF!</v>
      </c>
      <c r="G141" s="50" t="e">
        <f>VLOOKUP(Table14[[#This Row],[FECHA /HORA]],TBL_CalcDarwin[],47,0)</f>
        <v>#REF!</v>
      </c>
      <c r="H141" s="59" t="e">
        <f>VLOOKUP(Table14[[#This Row],[FECHA /HORA]],TBL_CalcDarwin[],44,0)</f>
        <v>#REF!</v>
      </c>
      <c r="I141" s="59" t="e">
        <f>VLOOKUP(Table14[[#This Row],[FECHA /HORA]],TBL_CalcDarwin[],45,0)</f>
        <v>#REF!</v>
      </c>
      <c r="J141" s="50" t="e">
        <f>Table14[[#This Row],[MW Proyectada (Barra A)]]+Table14[[#This Row],[MW Proyectada (Barra B)]]</f>
        <v>#REF!</v>
      </c>
    </row>
    <row r="142" spans="2:10" x14ac:dyDescent="0.35">
      <c r="B142" s="55" t="e">
        <f>Table110[[#This Row],[Fecha]]</f>
        <v>#REF!</v>
      </c>
      <c r="C142" s="49" t="e">
        <f>Table110[[#This Row],[Hora]]</f>
        <v>#REF!</v>
      </c>
      <c r="D142" s="56" t="e">
        <f>Table14[[#This Row],[Fecha]]</f>
        <v>#REF!</v>
      </c>
      <c r="E142" s="50" t="e">
        <f>Table110[[#This Row],[Viento m/s]]</f>
        <v>#REF!</v>
      </c>
      <c r="F142" s="60" t="e">
        <f>VLOOKUP(Table14[[#This Row],[FECHA /HORA]],TBL_CalcDarwin[],46,0)</f>
        <v>#REF!</v>
      </c>
      <c r="G142" s="50" t="e">
        <f>VLOOKUP(Table14[[#This Row],[FECHA /HORA]],TBL_CalcDarwin[],47,0)</f>
        <v>#REF!</v>
      </c>
      <c r="H142" s="59" t="e">
        <f>VLOOKUP(Table14[[#This Row],[FECHA /HORA]],TBL_CalcDarwin[],44,0)</f>
        <v>#REF!</v>
      </c>
      <c r="I142" s="59" t="e">
        <f>VLOOKUP(Table14[[#This Row],[FECHA /HORA]],TBL_CalcDarwin[],45,0)</f>
        <v>#REF!</v>
      </c>
      <c r="J142" s="50" t="e">
        <f>Table14[[#This Row],[MW Proyectada (Barra A)]]+Table14[[#This Row],[MW Proyectada (Barra B)]]</f>
        <v>#REF!</v>
      </c>
    </row>
    <row r="143" spans="2:10" x14ac:dyDescent="0.35">
      <c r="B143" s="55" t="e">
        <f>Table110[[#This Row],[Fecha]]</f>
        <v>#REF!</v>
      </c>
      <c r="C143" s="49" t="e">
        <f>Table110[[#This Row],[Hora]]</f>
        <v>#REF!</v>
      </c>
      <c r="D143" s="56" t="e">
        <f>Table14[[#This Row],[Fecha]]</f>
        <v>#REF!</v>
      </c>
      <c r="E143" s="50" t="e">
        <f>Table110[[#This Row],[Viento m/s]]</f>
        <v>#REF!</v>
      </c>
      <c r="F143" s="60" t="e">
        <f>VLOOKUP(Table14[[#This Row],[FECHA /HORA]],TBL_CalcDarwin[],46,0)</f>
        <v>#REF!</v>
      </c>
      <c r="G143" s="50" t="e">
        <f>VLOOKUP(Table14[[#This Row],[FECHA /HORA]],TBL_CalcDarwin[],47,0)</f>
        <v>#REF!</v>
      </c>
      <c r="H143" s="59" t="e">
        <f>VLOOKUP(Table14[[#This Row],[FECHA /HORA]],TBL_CalcDarwin[],44,0)</f>
        <v>#REF!</v>
      </c>
      <c r="I143" s="59" t="e">
        <f>VLOOKUP(Table14[[#This Row],[FECHA /HORA]],TBL_CalcDarwin[],45,0)</f>
        <v>#REF!</v>
      </c>
      <c r="J143" s="50" t="e">
        <f>Table14[[#This Row],[MW Proyectada (Barra A)]]+Table14[[#This Row],[MW Proyectada (Barra B)]]</f>
        <v>#REF!</v>
      </c>
    </row>
    <row r="144" spans="2:10" x14ac:dyDescent="0.35">
      <c r="B144" s="55" t="e">
        <f>Table110[[#This Row],[Fecha]]</f>
        <v>#REF!</v>
      </c>
      <c r="C144" s="49" t="e">
        <f>Table110[[#This Row],[Hora]]</f>
        <v>#REF!</v>
      </c>
      <c r="D144" s="56" t="e">
        <f>Table14[[#This Row],[Fecha]]</f>
        <v>#REF!</v>
      </c>
      <c r="E144" s="50" t="e">
        <f>Table110[[#This Row],[Viento m/s]]</f>
        <v>#REF!</v>
      </c>
      <c r="F144" s="60" t="e">
        <f>VLOOKUP(Table14[[#This Row],[FECHA /HORA]],TBL_CalcDarwin[],46,0)</f>
        <v>#REF!</v>
      </c>
      <c r="G144" s="50" t="e">
        <f>VLOOKUP(Table14[[#This Row],[FECHA /HORA]],TBL_CalcDarwin[],47,0)</f>
        <v>#REF!</v>
      </c>
      <c r="H144" s="59" t="e">
        <f>VLOOKUP(Table14[[#This Row],[FECHA /HORA]],TBL_CalcDarwin[],44,0)</f>
        <v>#REF!</v>
      </c>
      <c r="I144" s="59" t="e">
        <f>VLOOKUP(Table14[[#This Row],[FECHA /HORA]],TBL_CalcDarwin[],45,0)</f>
        <v>#REF!</v>
      </c>
      <c r="J144" s="50" t="e">
        <f>Table14[[#This Row],[MW Proyectada (Barra A)]]+Table14[[#This Row],[MW Proyectada (Barra B)]]</f>
        <v>#REF!</v>
      </c>
    </row>
    <row r="145" spans="2:10" x14ac:dyDescent="0.35">
      <c r="B145" s="55" t="e">
        <f>Table110[[#This Row],[Fecha]]</f>
        <v>#REF!</v>
      </c>
      <c r="C145" s="49" t="e">
        <f>Table110[[#This Row],[Hora]]</f>
        <v>#REF!</v>
      </c>
      <c r="D145" s="56" t="e">
        <f>Table14[[#This Row],[Fecha]]</f>
        <v>#REF!</v>
      </c>
      <c r="E145" s="50" t="e">
        <f>Table110[[#This Row],[Viento m/s]]</f>
        <v>#REF!</v>
      </c>
      <c r="F145" s="60" t="e">
        <f>VLOOKUP(Table14[[#This Row],[FECHA /HORA]],TBL_CalcDarwin[],46,0)</f>
        <v>#REF!</v>
      </c>
      <c r="G145" s="50" t="e">
        <f>VLOOKUP(Table14[[#This Row],[FECHA /HORA]],TBL_CalcDarwin[],47,0)</f>
        <v>#REF!</v>
      </c>
      <c r="H145" s="59" t="e">
        <f>VLOOKUP(Table14[[#This Row],[FECHA /HORA]],TBL_CalcDarwin[],44,0)</f>
        <v>#REF!</v>
      </c>
      <c r="I145" s="59" t="e">
        <f>VLOOKUP(Table14[[#This Row],[FECHA /HORA]],TBL_CalcDarwin[],45,0)</f>
        <v>#REF!</v>
      </c>
      <c r="J145" s="50" t="e">
        <f>Table14[[#This Row],[MW Proyectada (Barra A)]]+Table14[[#This Row],[MW Proyectada (Barra B)]]</f>
        <v>#REF!</v>
      </c>
    </row>
    <row r="146" spans="2:10" x14ac:dyDescent="0.35">
      <c r="B146" s="55" t="e">
        <f>Table110[[#This Row],[Fecha]]</f>
        <v>#REF!</v>
      </c>
      <c r="C146" s="49" t="e">
        <f>Table110[[#This Row],[Hora]]</f>
        <v>#REF!</v>
      </c>
      <c r="D146" s="56" t="e">
        <f>Table14[[#This Row],[Fecha]]</f>
        <v>#REF!</v>
      </c>
      <c r="E146" s="50" t="e">
        <f>Table110[[#This Row],[Viento m/s]]</f>
        <v>#REF!</v>
      </c>
      <c r="F146" s="61" t="e">
        <f>VLOOKUP(Table14[[#This Row],[FECHA /HORA]],TBL_CalcDarwin[],46,0)</f>
        <v>#REF!</v>
      </c>
      <c r="G146" s="50" t="e">
        <f>VLOOKUP(Table14[[#This Row],[FECHA /HORA]],TBL_CalcDarwin[],47,0)</f>
        <v>#REF!</v>
      </c>
      <c r="H146" s="59" t="e">
        <f>VLOOKUP(Table14[[#This Row],[FECHA /HORA]],TBL_CalcDarwin[],44,0)</f>
        <v>#REF!</v>
      </c>
      <c r="I146" s="59" t="e">
        <f>VLOOKUP(Table14[[#This Row],[FECHA /HORA]],TBL_CalcDarwin[],45,0)</f>
        <v>#REF!</v>
      </c>
      <c r="J146" s="50" t="e">
        <f>Table14[[#This Row],[MW Proyectada (Barra A)]]+Table14[[#This Row],[MW Proyectada (Barra B)]]</f>
        <v>#REF!</v>
      </c>
    </row>
    <row r="147" spans="2:10" x14ac:dyDescent="0.35">
      <c r="B147" s="55" t="e">
        <f>Table110[[#This Row],[Fecha]]</f>
        <v>#REF!</v>
      </c>
      <c r="C147" s="49" t="e">
        <f>Table110[[#This Row],[Hora]]</f>
        <v>#REF!</v>
      </c>
      <c r="D147" s="56" t="e">
        <f>Table14[[#This Row],[Fecha]]</f>
        <v>#REF!</v>
      </c>
      <c r="E147" s="50" t="e">
        <f>Table110[[#This Row],[Viento m/s]]</f>
        <v>#REF!</v>
      </c>
      <c r="F147" s="60" t="e">
        <f>VLOOKUP(Table14[[#This Row],[FECHA /HORA]],TBL_CalcDarwin[],46,0)</f>
        <v>#REF!</v>
      </c>
      <c r="G147" s="50" t="e">
        <f>VLOOKUP(Table14[[#This Row],[FECHA /HORA]],TBL_CalcDarwin[],47,0)</f>
        <v>#REF!</v>
      </c>
      <c r="H147" s="59" t="e">
        <f>VLOOKUP(Table14[[#This Row],[FECHA /HORA]],TBL_CalcDarwin[],44,0)</f>
        <v>#REF!</v>
      </c>
      <c r="I147" s="59" t="e">
        <f>VLOOKUP(Table14[[#This Row],[FECHA /HORA]],TBL_CalcDarwin[],45,0)</f>
        <v>#REF!</v>
      </c>
      <c r="J147" s="50" t="e">
        <f>Table14[[#This Row],[MW Proyectada (Barra A)]]+Table14[[#This Row],[MW Proyectada (Barra B)]]</f>
        <v>#REF!</v>
      </c>
    </row>
    <row r="148" spans="2:10" x14ac:dyDescent="0.35">
      <c r="B148" s="55" t="e">
        <f>Table110[[#This Row],[Fecha]]</f>
        <v>#REF!</v>
      </c>
      <c r="C148" s="49" t="e">
        <f>Table110[[#This Row],[Hora]]</f>
        <v>#REF!</v>
      </c>
      <c r="D148" s="56" t="e">
        <f>Table14[[#This Row],[Fecha]]</f>
        <v>#REF!</v>
      </c>
      <c r="E148" s="50" t="e">
        <f>Table110[[#This Row],[Viento m/s]]</f>
        <v>#REF!</v>
      </c>
      <c r="F148" s="60" t="e">
        <f>VLOOKUP(Table14[[#This Row],[FECHA /HORA]],TBL_CalcDarwin[],46,0)</f>
        <v>#REF!</v>
      </c>
      <c r="G148" s="50" t="e">
        <f>VLOOKUP(Table14[[#This Row],[FECHA /HORA]],TBL_CalcDarwin[],47,0)</f>
        <v>#REF!</v>
      </c>
      <c r="H148" s="59" t="e">
        <f>VLOOKUP(Table14[[#This Row],[FECHA /HORA]],TBL_CalcDarwin[],44,0)</f>
        <v>#REF!</v>
      </c>
      <c r="I148" s="59" t="e">
        <f>VLOOKUP(Table14[[#This Row],[FECHA /HORA]],TBL_CalcDarwin[],45,0)</f>
        <v>#REF!</v>
      </c>
      <c r="J148" s="50" t="e">
        <f>Table14[[#This Row],[MW Proyectada (Barra A)]]+Table14[[#This Row],[MW Proyectada (Barra B)]]</f>
        <v>#REF!</v>
      </c>
    </row>
    <row r="149" spans="2:10" x14ac:dyDescent="0.35">
      <c r="B149" s="55" t="e">
        <f>Table110[[#This Row],[Fecha]]</f>
        <v>#REF!</v>
      </c>
      <c r="C149" s="49" t="e">
        <f>Table110[[#This Row],[Hora]]</f>
        <v>#REF!</v>
      </c>
      <c r="D149" s="56" t="e">
        <f>Table14[[#This Row],[Fecha]]</f>
        <v>#REF!</v>
      </c>
      <c r="E149" s="50" t="e">
        <f>Table110[[#This Row],[Viento m/s]]</f>
        <v>#REF!</v>
      </c>
      <c r="F149" s="60" t="e">
        <f>VLOOKUP(Table14[[#This Row],[FECHA /HORA]],TBL_CalcDarwin[],46,0)</f>
        <v>#REF!</v>
      </c>
      <c r="G149" s="50" t="e">
        <f>VLOOKUP(Table14[[#This Row],[FECHA /HORA]],TBL_CalcDarwin[],47,0)</f>
        <v>#REF!</v>
      </c>
      <c r="H149" s="59" t="e">
        <f>VLOOKUP(Table14[[#This Row],[FECHA /HORA]],TBL_CalcDarwin[],44,0)</f>
        <v>#REF!</v>
      </c>
      <c r="I149" s="59" t="e">
        <f>VLOOKUP(Table14[[#This Row],[FECHA /HORA]],TBL_CalcDarwin[],45,0)</f>
        <v>#REF!</v>
      </c>
      <c r="J149" s="50" t="e">
        <f>Table14[[#This Row],[MW Proyectada (Barra A)]]+Table14[[#This Row],[MW Proyectada (Barra B)]]</f>
        <v>#REF!</v>
      </c>
    </row>
    <row r="150" spans="2:10" x14ac:dyDescent="0.35">
      <c r="B150" s="55" t="e">
        <f>Table110[[#This Row],[Fecha]]</f>
        <v>#REF!</v>
      </c>
      <c r="C150" s="49" t="e">
        <f>Table110[[#This Row],[Hora]]</f>
        <v>#REF!</v>
      </c>
      <c r="D150" s="56" t="e">
        <f>Table14[[#This Row],[Fecha]]</f>
        <v>#REF!</v>
      </c>
      <c r="E150" s="50" t="e">
        <f>Table110[[#This Row],[Viento m/s]]</f>
        <v>#REF!</v>
      </c>
      <c r="F150" s="60" t="e">
        <f>VLOOKUP(Table14[[#This Row],[FECHA /HORA]],TBL_CalcDarwin[],46,0)</f>
        <v>#REF!</v>
      </c>
      <c r="G150" s="50" t="e">
        <f>VLOOKUP(Table14[[#This Row],[FECHA /HORA]],TBL_CalcDarwin[],47,0)</f>
        <v>#REF!</v>
      </c>
      <c r="H150" s="59" t="e">
        <f>VLOOKUP(Table14[[#This Row],[FECHA /HORA]],TBL_CalcDarwin[],44,0)</f>
        <v>#REF!</v>
      </c>
      <c r="I150" s="59" t="e">
        <f>VLOOKUP(Table14[[#This Row],[FECHA /HORA]],TBL_CalcDarwin[],45,0)</f>
        <v>#REF!</v>
      </c>
      <c r="J150" s="50" t="e">
        <f>Table14[[#This Row],[MW Proyectada (Barra A)]]+Table14[[#This Row],[MW Proyectada (Barra B)]]</f>
        <v>#REF!</v>
      </c>
    </row>
    <row r="151" spans="2:10" x14ac:dyDescent="0.35">
      <c r="B151" s="55" t="e">
        <f>Table110[[#This Row],[Fecha]]</f>
        <v>#REF!</v>
      </c>
      <c r="C151" s="49" t="e">
        <f>Table110[[#This Row],[Hora]]</f>
        <v>#REF!</v>
      </c>
      <c r="D151" s="56" t="e">
        <f>Table14[[#This Row],[Fecha]]</f>
        <v>#REF!</v>
      </c>
      <c r="E151" s="50" t="e">
        <f>Table110[[#This Row],[Viento m/s]]</f>
        <v>#REF!</v>
      </c>
      <c r="F151" s="60" t="e">
        <f>VLOOKUP(Table14[[#This Row],[FECHA /HORA]],TBL_CalcDarwin[],46,0)</f>
        <v>#REF!</v>
      </c>
      <c r="G151" s="50" t="e">
        <f>VLOOKUP(Table14[[#This Row],[FECHA /HORA]],TBL_CalcDarwin[],47,0)</f>
        <v>#REF!</v>
      </c>
      <c r="H151" s="59" t="e">
        <f>VLOOKUP(Table14[[#This Row],[FECHA /HORA]],TBL_CalcDarwin[],44,0)</f>
        <v>#REF!</v>
      </c>
      <c r="I151" s="59" t="e">
        <f>VLOOKUP(Table14[[#This Row],[FECHA /HORA]],TBL_CalcDarwin[],45,0)</f>
        <v>#REF!</v>
      </c>
      <c r="J151" s="50" t="e">
        <f>Table14[[#This Row],[MW Proyectada (Barra A)]]+Table14[[#This Row],[MW Proyectada (Barra B)]]</f>
        <v>#REF!</v>
      </c>
    </row>
    <row r="152" spans="2:10" x14ac:dyDescent="0.35">
      <c r="B152" s="55" t="e">
        <f>Table110[[#This Row],[Fecha]]</f>
        <v>#REF!</v>
      </c>
      <c r="C152" s="49" t="e">
        <f>Table110[[#This Row],[Hora]]</f>
        <v>#REF!</v>
      </c>
      <c r="D152" s="56" t="e">
        <f>Table14[[#This Row],[Fecha]]</f>
        <v>#REF!</v>
      </c>
      <c r="E152" s="50" t="e">
        <f>Table110[[#This Row],[Viento m/s]]</f>
        <v>#REF!</v>
      </c>
      <c r="F152" s="60" t="e">
        <f>VLOOKUP(Table14[[#This Row],[FECHA /HORA]],TBL_CalcDarwin[],46,0)</f>
        <v>#REF!</v>
      </c>
      <c r="G152" s="50" t="e">
        <f>VLOOKUP(Table14[[#This Row],[FECHA /HORA]],TBL_CalcDarwin[],47,0)</f>
        <v>#REF!</v>
      </c>
      <c r="H152" s="59" t="e">
        <f>VLOOKUP(Table14[[#This Row],[FECHA /HORA]],TBL_CalcDarwin[],44,0)</f>
        <v>#REF!</v>
      </c>
      <c r="I152" s="59" t="e">
        <f>VLOOKUP(Table14[[#This Row],[FECHA /HORA]],TBL_CalcDarwin[],45,0)</f>
        <v>#REF!</v>
      </c>
      <c r="J152" s="50" t="e">
        <f>Table14[[#This Row],[MW Proyectada (Barra A)]]+Table14[[#This Row],[MW Proyectada (Barra B)]]</f>
        <v>#REF!</v>
      </c>
    </row>
    <row r="153" spans="2:10" x14ac:dyDescent="0.35">
      <c r="B153" s="55" t="e">
        <f>Table110[[#This Row],[Fecha]]</f>
        <v>#REF!</v>
      </c>
      <c r="C153" s="49" t="e">
        <f>Table110[[#This Row],[Hora]]</f>
        <v>#REF!</v>
      </c>
      <c r="D153" s="56" t="e">
        <f>Table14[[#This Row],[Fecha]]</f>
        <v>#REF!</v>
      </c>
      <c r="E153" s="50" t="e">
        <f>Table110[[#This Row],[Viento m/s]]</f>
        <v>#REF!</v>
      </c>
      <c r="F153" s="60" t="e">
        <f>VLOOKUP(Table14[[#This Row],[FECHA /HORA]],TBL_CalcDarwin[],46,0)</f>
        <v>#REF!</v>
      </c>
      <c r="G153" s="50" t="e">
        <f>VLOOKUP(Table14[[#This Row],[FECHA /HORA]],TBL_CalcDarwin[],47,0)</f>
        <v>#REF!</v>
      </c>
      <c r="H153" s="59" t="e">
        <f>VLOOKUP(Table14[[#This Row],[FECHA /HORA]],TBL_CalcDarwin[],44,0)</f>
        <v>#REF!</v>
      </c>
      <c r="I153" s="59" t="e">
        <f>VLOOKUP(Table14[[#This Row],[FECHA /HORA]],TBL_CalcDarwin[],45,0)</f>
        <v>#REF!</v>
      </c>
      <c r="J153" s="50" t="e">
        <f>Table14[[#This Row],[MW Proyectada (Barra A)]]+Table14[[#This Row],[MW Proyectada (Barra B)]]</f>
        <v>#REF!</v>
      </c>
    </row>
    <row r="154" spans="2:10" x14ac:dyDescent="0.35">
      <c r="B154" s="55" t="e">
        <f>Table110[[#This Row],[Fecha]]</f>
        <v>#REF!</v>
      </c>
      <c r="C154" s="49" t="e">
        <f>Table110[[#This Row],[Hora]]</f>
        <v>#REF!</v>
      </c>
      <c r="D154" s="56" t="e">
        <f>Table14[[#This Row],[Fecha]]</f>
        <v>#REF!</v>
      </c>
      <c r="E154" s="50" t="e">
        <f>Table110[[#This Row],[Viento m/s]]</f>
        <v>#REF!</v>
      </c>
      <c r="F154" s="60" t="e">
        <f>VLOOKUP(Table14[[#This Row],[FECHA /HORA]],TBL_CalcDarwin[],46,0)</f>
        <v>#REF!</v>
      </c>
      <c r="G154" s="50" t="e">
        <f>VLOOKUP(Table14[[#This Row],[FECHA /HORA]],TBL_CalcDarwin[],47,0)</f>
        <v>#REF!</v>
      </c>
      <c r="H154" s="59" t="e">
        <f>VLOOKUP(Table14[[#This Row],[FECHA /HORA]],TBL_CalcDarwin[],44,0)</f>
        <v>#REF!</v>
      </c>
      <c r="I154" s="59" t="e">
        <f>VLOOKUP(Table14[[#This Row],[FECHA /HORA]],TBL_CalcDarwin[],45,0)</f>
        <v>#REF!</v>
      </c>
      <c r="J154" s="50" t="e">
        <f>Table14[[#This Row],[MW Proyectada (Barra A)]]+Table14[[#This Row],[MW Proyectada (Barra B)]]</f>
        <v>#REF!</v>
      </c>
    </row>
    <row r="155" spans="2:10" x14ac:dyDescent="0.35">
      <c r="B155" s="55" t="e">
        <f>Table110[[#This Row],[Fecha]]</f>
        <v>#REF!</v>
      </c>
      <c r="C155" s="49" t="e">
        <f>Table110[[#This Row],[Hora]]</f>
        <v>#REF!</v>
      </c>
      <c r="D155" s="56" t="e">
        <f>Table14[[#This Row],[Fecha]]</f>
        <v>#REF!</v>
      </c>
      <c r="E155" s="50" t="e">
        <f>Table110[[#This Row],[Viento m/s]]</f>
        <v>#REF!</v>
      </c>
      <c r="F155" s="60" t="e">
        <f>VLOOKUP(Table14[[#This Row],[FECHA /HORA]],TBL_CalcDarwin[],46,0)</f>
        <v>#REF!</v>
      </c>
      <c r="G155" s="50" t="e">
        <f>VLOOKUP(Table14[[#This Row],[FECHA /HORA]],TBL_CalcDarwin[],47,0)</f>
        <v>#REF!</v>
      </c>
      <c r="H155" s="59" t="e">
        <f>VLOOKUP(Table14[[#This Row],[FECHA /HORA]],TBL_CalcDarwin[],44,0)</f>
        <v>#REF!</v>
      </c>
      <c r="I155" s="59" t="e">
        <f>VLOOKUP(Table14[[#This Row],[FECHA /HORA]],TBL_CalcDarwin[],45,0)</f>
        <v>#REF!</v>
      </c>
      <c r="J155" s="50" t="e">
        <f>Table14[[#This Row],[MW Proyectada (Barra A)]]+Table14[[#This Row],[MW Proyectada (Barra B)]]</f>
        <v>#REF!</v>
      </c>
    </row>
    <row r="156" spans="2:10" x14ac:dyDescent="0.35">
      <c r="B156" s="55" t="e">
        <f>Table110[[#This Row],[Fecha]]</f>
        <v>#REF!</v>
      </c>
      <c r="C156" s="49" t="e">
        <f>Table110[[#This Row],[Hora]]</f>
        <v>#REF!</v>
      </c>
      <c r="D156" s="56" t="e">
        <f>Table14[[#This Row],[Fecha]]</f>
        <v>#REF!</v>
      </c>
      <c r="E156" s="50" t="e">
        <f>Table110[[#This Row],[Viento m/s]]</f>
        <v>#REF!</v>
      </c>
      <c r="F156" s="60" t="e">
        <f>VLOOKUP(Table14[[#This Row],[FECHA /HORA]],TBL_CalcDarwin[],46,0)</f>
        <v>#REF!</v>
      </c>
      <c r="G156" s="50" t="e">
        <f>VLOOKUP(Table14[[#This Row],[FECHA /HORA]],TBL_CalcDarwin[],47,0)</f>
        <v>#REF!</v>
      </c>
      <c r="H156" s="59" t="e">
        <f>VLOOKUP(Table14[[#This Row],[FECHA /HORA]],TBL_CalcDarwin[],44,0)</f>
        <v>#REF!</v>
      </c>
      <c r="I156" s="59" t="e">
        <f>VLOOKUP(Table14[[#This Row],[FECHA /HORA]],TBL_CalcDarwin[],45,0)</f>
        <v>#REF!</v>
      </c>
      <c r="J156" s="50" t="e">
        <f>Table14[[#This Row],[MW Proyectada (Barra A)]]+Table14[[#This Row],[MW Proyectada (Barra B)]]</f>
        <v>#REF!</v>
      </c>
    </row>
    <row r="157" spans="2:10" x14ac:dyDescent="0.35">
      <c r="B157" s="55" t="e">
        <f>Table110[[#This Row],[Fecha]]</f>
        <v>#REF!</v>
      </c>
      <c r="C157" s="49" t="e">
        <f>Table110[[#This Row],[Hora]]</f>
        <v>#REF!</v>
      </c>
      <c r="D157" s="56" t="e">
        <f>Table14[[#This Row],[Fecha]]</f>
        <v>#REF!</v>
      </c>
      <c r="E157" s="50" t="e">
        <f>Table110[[#This Row],[Viento m/s]]</f>
        <v>#REF!</v>
      </c>
      <c r="F157" s="60" t="e">
        <f>VLOOKUP(Table14[[#This Row],[FECHA /HORA]],TBL_CalcDarwin[],46,0)</f>
        <v>#REF!</v>
      </c>
      <c r="G157" s="50" t="e">
        <f>VLOOKUP(Table14[[#This Row],[FECHA /HORA]],TBL_CalcDarwin[],47,0)</f>
        <v>#REF!</v>
      </c>
      <c r="H157" s="59" t="e">
        <f>VLOOKUP(Table14[[#This Row],[FECHA /HORA]],TBL_CalcDarwin[],44,0)</f>
        <v>#REF!</v>
      </c>
      <c r="I157" s="59" t="e">
        <f>VLOOKUP(Table14[[#This Row],[FECHA /HORA]],TBL_CalcDarwin[],45,0)</f>
        <v>#REF!</v>
      </c>
      <c r="J157" s="50" t="e">
        <f>Table14[[#This Row],[MW Proyectada (Barra A)]]+Table14[[#This Row],[MW Proyectada (Barra B)]]</f>
        <v>#REF!</v>
      </c>
    </row>
    <row r="158" spans="2:10" x14ac:dyDescent="0.35">
      <c r="B158" s="55" t="e">
        <f>Table110[[#This Row],[Fecha]]</f>
        <v>#REF!</v>
      </c>
      <c r="C158" s="49" t="e">
        <f>Table110[[#This Row],[Hora]]</f>
        <v>#REF!</v>
      </c>
      <c r="D158" s="56" t="e">
        <f>Table14[[#This Row],[Fecha]]</f>
        <v>#REF!</v>
      </c>
      <c r="E158" s="50" t="e">
        <f>Table110[[#This Row],[Viento m/s]]</f>
        <v>#REF!</v>
      </c>
      <c r="F158" s="60" t="e">
        <f>VLOOKUP(Table14[[#This Row],[FECHA /HORA]],TBL_CalcDarwin[],46,0)</f>
        <v>#REF!</v>
      </c>
      <c r="G158" s="50" t="e">
        <f>VLOOKUP(Table14[[#This Row],[FECHA /HORA]],TBL_CalcDarwin[],47,0)</f>
        <v>#REF!</v>
      </c>
      <c r="H158" s="59" t="e">
        <f>VLOOKUP(Table14[[#This Row],[FECHA /HORA]],TBL_CalcDarwin[],44,0)</f>
        <v>#REF!</v>
      </c>
      <c r="I158" s="59" t="e">
        <f>VLOOKUP(Table14[[#This Row],[FECHA /HORA]],TBL_CalcDarwin[],45,0)</f>
        <v>#REF!</v>
      </c>
      <c r="J158" s="50" t="e">
        <f>Table14[[#This Row],[MW Proyectada (Barra A)]]+Table14[[#This Row],[MW Proyectada (Barra B)]]</f>
        <v>#REF!</v>
      </c>
    </row>
    <row r="159" spans="2:10" x14ac:dyDescent="0.35">
      <c r="B159" s="55" t="e">
        <f>Table110[[#This Row],[Fecha]]</f>
        <v>#REF!</v>
      </c>
      <c r="C159" s="49" t="e">
        <f>Table110[[#This Row],[Hora]]</f>
        <v>#REF!</v>
      </c>
      <c r="D159" s="56" t="e">
        <f>Table14[[#This Row],[Fecha]]</f>
        <v>#REF!</v>
      </c>
      <c r="E159" s="50" t="e">
        <f>Table110[[#This Row],[Viento m/s]]</f>
        <v>#REF!</v>
      </c>
      <c r="F159" s="60" t="e">
        <f>VLOOKUP(Table14[[#This Row],[FECHA /HORA]],TBL_CalcDarwin[],46,0)</f>
        <v>#REF!</v>
      </c>
      <c r="G159" s="50" t="e">
        <f>VLOOKUP(Table14[[#This Row],[FECHA /HORA]],TBL_CalcDarwin[],47,0)</f>
        <v>#REF!</v>
      </c>
      <c r="H159" s="59" t="e">
        <f>VLOOKUP(Table14[[#This Row],[FECHA /HORA]],TBL_CalcDarwin[],44,0)</f>
        <v>#REF!</v>
      </c>
      <c r="I159" s="59" t="e">
        <f>VLOOKUP(Table14[[#This Row],[FECHA /HORA]],TBL_CalcDarwin[],45,0)</f>
        <v>#REF!</v>
      </c>
      <c r="J159" s="50" t="e">
        <f>Table14[[#This Row],[MW Proyectada (Barra A)]]+Table14[[#This Row],[MW Proyectada (Barra B)]]</f>
        <v>#REF!</v>
      </c>
    </row>
    <row r="160" spans="2:10" x14ac:dyDescent="0.35">
      <c r="B160" s="55" t="e">
        <f>Table110[[#This Row],[Fecha]]</f>
        <v>#REF!</v>
      </c>
      <c r="C160" s="49" t="e">
        <f>Table110[[#This Row],[Hora]]</f>
        <v>#REF!</v>
      </c>
      <c r="D160" s="56" t="e">
        <f>Table14[[#This Row],[Fecha]]</f>
        <v>#REF!</v>
      </c>
      <c r="E160" s="50" t="e">
        <f>Table110[[#This Row],[Viento m/s]]</f>
        <v>#REF!</v>
      </c>
      <c r="F160" s="60" t="e">
        <f>VLOOKUP(Table14[[#This Row],[FECHA /HORA]],TBL_CalcDarwin[],46,0)</f>
        <v>#REF!</v>
      </c>
      <c r="G160" s="50" t="e">
        <f>VLOOKUP(Table14[[#This Row],[FECHA /HORA]],TBL_CalcDarwin[],47,0)</f>
        <v>#REF!</v>
      </c>
      <c r="H160" s="59" t="e">
        <f>VLOOKUP(Table14[[#This Row],[FECHA /HORA]],TBL_CalcDarwin[],44,0)</f>
        <v>#REF!</v>
      </c>
      <c r="I160" s="59" t="e">
        <f>VLOOKUP(Table14[[#This Row],[FECHA /HORA]],TBL_CalcDarwin[],45,0)</f>
        <v>#REF!</v>
      </c>
      <c r="J160" s="50" t="e">
        <f>Table14[[#This Row],[MW Proyectada (Barra A)]]+Table14[[#This Row],[MW Proyectada (Barra B)]]</f>
        <v>#REF!</v>
      </c>
    </row>
    <row r="161" spans="2:10" x14ac:dyDescent="0.35">
      <c r="B161" s="55" t="e">
        <f>Table110[[#This Row],[Fecha]]</f>
        <v>#REF!</v>
      </c>
      <c r="C161" s="49" t="e">
        <f>Table110[[#This Row],[Hora]]</f>
        <v>#REF!</v>
      </c>
      <c r="D161" s="56" t="e">
        <f>Table14[[#This Row],[Fecha]]</f>
        <v>#REF!</v>
      </c>
      <c r="E161" s="50" t="e">
        <f>Table110[[#This Row],[Viento m/s]]</f>
        <v>#REF!</v>
      </c>
      <c r="F161" s="60" t="e">
        <f>VLOOKUP(Table14[[#This Row],[FECHA /HORA]],TBL_CalcDarwin[],46,0)</f>
        <v>#REF!</v>
      </c>
      <c r="G161" s="50" t="e">
        <f>VLOOKUP(Table14[[#This Row],[FECHA /HORA]],TBL_CalcDarwin[],47,0)</f>
        <v>#REF!</v>
      </c>
      <c r="H161" s="59" t="e">
        <f>VLOOKUP(Table14[[#This Row],[FECHA /HORA]],TBL_CalcDarwin[],44,0)</f>
        <v>#REF!</v>
      </c>
      <c r="I161" s="59" t="e">
        <f>VLOOKUP(Table14[[#This Row],[FECHA /HORA]],TBL_CalcDarwin[],45,0)</f>
        <v>#REF!</v>
      </c>
      <c r="J161" s="50" t="e">
        <f>Table14[[#This Row],[MW Proyectada (Barra A)]]+Table14[[#This Row],[MW Proyectada (Barra B)]]</f>
        <v>#REF!</v>
      </c>
    </row>
    <row r="162" spans="2:10" x14ac:dyDescent="0.35">
      <c r="B162" s="55" t="e">
        <f>Table110[[#This Row],[Fecha]]</f>
        <v>#REF!</v>
      </c>
      <c r="C162" s="49" t="e">
        <f>Table110[[#This Row],[Hora]]</f>
        <v>#REF!</v>
      </c>
      <c r="D162" s="56" t="e">
        <f>Table14[[#This Row],[Fecha]]</f>
        <v>#REF!</v>
      </c>
      <c r="E162" s="50" t="e">
        <f>Table110[[#This Row],[Viento m/s]]</f>
        <v>#REF!</v>
      </c>
      <c r="F162" s="60" t="e">
        <f>VLOOKUP(Table14[[#This Row],[FECHA /HORA]],TBL_CalcDarwin[],46,0)</f>
        <v>#REF!</v>
      </c>
      <c r="G162" s="50" t="e">
        <f>VLOOKUP(Table14[[#This Row],[FECHA /HORA]],TBL_CalcDarwin[],47,0)</f>
        <v>#REF!</v>
      </c>
      <c r="H162" s="59" t="e">
        <f>VLOOKUP(Table14[[#This Row],[FECHA /HORA]],TBL_CalcDarwin[],44,0)</f>
        <v>#REF!</v>
      </c>
      <c r="I162" s="59" t="e">
        <f>VLOOKUP(Table14[[#This Row],[FECHA /HORA]],TBL_CalcDarwin[],45,0)</f>
        <v>#REF!</v>
      </c>
      <c r="J162" s="50" t="e">
        <f>Table14[[#This Row],[MW Proyectada (Barra A)]]+Table14[[#This Row],[MW Proyectada (Barra B)]]</f>
        <v>#REF!</v>
      </c>
    </row>
    <row r="163" spans="2:10" x14ac:dyDescent="0.35">
      <c r="B163" s="55" t="e">
        <f>Table110[[#This Row],[Fecha]]</f>
        <v>#REF!</v>
      </c>
      <c r="C163" s="49" t="e">
        <f>Table110[[#This Row],[Hora]]</f>
        <v>#REF!</v>
      </c>
      <c r="D163" s="56" t="e">
        <f>Table14[[#This Row],[Fecha]]</f>
        <v>#REF!</v>
      </c>
      <c r="E163" s="50" t="e">
        <f>Table110[[#This Row],[Viento m/s]]</f>
        <v>#REF!</v>
      </c>
      <c r="F163" s="60" t="e">
        <f>VLOOKUP(Table14[[#This Row],[FECHA /HORA]],TBL_CalcDarwin[],46,0)</f>
        <v>#REF!</v>
      </c>
      <c r="G163" s="50" t="e">
        <f>VLOOKUP(Table14[[#This Row],[FECHA /HORA]],TBL_CalcDarwin[],47,0)</f>
        <v>#REF!</v>
      </c>
      <c r="H163" s="59" t="e">
        <f>VLOOKUP(Table14[[#This Row],[FECHA /HORA]],TBL_CalcDarwin[],44,0)</f>
        <v>#REF!</v>
      </c>
      <c r="I163" s="59" t="e">
        <f>VLOOKUP(Table14[[#This Row],[FECHA /HORA]],TBL_CalcDarwin[],45,0)</f>
        <v>#REF!</v>
      </c>
      <c r="J163" s="50" t="e">
        <f>Table14[[#This Row],[MW Proyectada (Barra A)]]+Table14[[#This Row],[MW Proyectada (Barra B)]]</f>
        <v>#REF!</v>
      </c>
    </row>
    <row r="164" spans="2:10" x14ac:dyDescent="0.35">
      <c r="B164" s="55" t="e">
        <f>Table110[[#This Row],[Fecha]]</f>
        <v>#REF!</v>
      </c>
      <c r="C164" s="49" t="e">
        <f>Table110[[#This Row],[Hora]]</f>
        <v>#REF!</v>
      </c>
      <c r="D164" s="56" t="e">
        <f>Table14[[#This Row],[Fecha]]</f>
        <v>#REF!</v>
      </c>
      <c r="E164" s="50" t="e">
        <f>Table110[[#This Row],[Viento m/s]]</f>
        <v>#REF!</v>
      </c>
      <c r="F164" s="60" t="e">
        <f>VLOOKUP(Table14[[#This Row],[FECHA /HORA]],TBL_CalcDarwin[],46,0)</f>
        <v>#REF!</v>
      </c>
      <c r="G164" s="50" t="e">
        <f>VLOOKUP(Table14[[#This Row],[FECHA /HORA]],TBL_CalcDarwin[],47,0)</f>
        <v>#REF!</v>
      </c>
      <c r="H164" s="59" t="e">
        <f>VLOOKUP(Table14[[#This Row],[FECHA /HORA]],TBL_CalcDarwin[],44,0)</f>
        <v>#REF!</v>
      </c>
      <c r="I164" s="59" t="e">
        <f>VLOOKUP(Table14[[#This Row],[FECHA /HORA]],TBL_CalcDarwin[],45,0)</f>
        <v>#REF!</v>
      </c>
      <c r="J164" s="50" t="e">
        <f>Table14[[#This Row],[MW Proyectada (Barra A)]]+Table14[[#This Row],[MW Proyectada (Barra B)]]</f>
        <v>#REF!</v>
      </c>
    </row>
    <row r="165" spans="2:10" x14ac:dyDescent="0.35">
      <c r="B165" s="55" t="e">
        <f>Table110[[#This Row],[Fecha]]</f>
        <v>#REF!</v>
      </c>
      <c r="C165" s="49" t="e">
        <f>Table110[[#This Row],[Hora]]</f>
        <v>#REF!</v>
      </c>
      <c r="D165" s="56" t="e">
        <f>Table14[[#This Row],[Fecha]]</f>
        <v>#REF!</v>
      </c>
      <c r="E165" s="50" t="e">
        <f>Table110[[#This Row],[Viento m/s]]</f>
        <v>#REF!</v>
      </c>
      <c r="F165" s="60" t="e">
        <f>VLOOKUP(Table14[[#This Row],[FECHA /HORA]],TBL_CalcDarwin[],46,0)</f>
        <v>#REF!</v>
      </c>
      <c r="G165" s="50" t="e">
        <f>VLOOKUP(Table14[[#This Row],[FECHA /HORA]],TBL_CalcDarwin[],47,0)</f>
        <v>#REF!</v>
      </c>
      <c r="H165" s="59" t="e">
        <f>VLOOKUP(Table14[[#This Row],[FECHA /HORA]],TBL_CalcDarwin[],44,0)</f>
        <v>#REF!</v>
      </c>
      <c r="I165" s="59" t="e">
        <f>VLOOKUP(Table14[[#This Row],[FECHA /HORA]],TBL_CalcDarwin[],45,0)</f>
        <v>#REF!</v>
      </c>
      <c r="J165" s="50" t="e">
        <f>Table14[[#This Row],[MW Proyectada (Barra A)]]+Table14[[#This Row],[MW Proyectada (Barra B)]]</f>
        <v>#REF!</v>
      </c>
    </row>
    <row r="166" spans="2:10" x14ac:dyDescent="0.35">
      <c r="B166" s="55" t="e">
        <f>Table110[[#This Row],[Fecha]]</f>
        <v>#REF!</v>
      </c>
      <c r="C166" s="49" t="e">
        <f>Table110[[#This Row],[Hora]]</f>
        <v>#REF!</v>
      </c>
      <c r="D166" s="56" t="e">
        <f>Table14[[#This Row],[Fecha]]</f>
        <v>#REF!</v>
      </c>
      <c r="E166" s="50" t="e">
        <f>Table110[[#This Row],[Viento m/s]]</f>
        <v>#REF!</v>
      </c>
      <c r="F166" s="60" t="e">
        <f>VLOOKUP(Table14[[#This Row],[FECHA /HORA]],TBL_CalcDarwin[],46,0)</f>
        <v>#REF!</v>
      </c>
      <c r="G166" s="50" t="e">
        <f>VLOOKUP(Table14[[#This Row],[FECHA /HORA]],TBL_CalcDarwin[],47,0)</f>
        <v>#REF!</v>
      </c>
      <c r="H166" s="59" t="e">
        <f>VLOOKUP(Table14[[#This Row],[FECHA /HORA]],TBL_CalcDarwin[],44,0)</f>
        <v>#REF!</v>
      </c>
      <c r="I166" s="59" t="e">
        <f>VLOOKUP(Table14[[#This Row],[FECHA /HORA]],TBL_CalcDarwin[],45,0)</f>
        <v>#REF!</v>
      </c>
      <c r="J166" s="50" t="e">
        <f>Table14[[#This Row],[MW Proyectada (Barra A)]]+Table14[[#This Row],[MW Proyectada (Barra B)]]</f>
        <v>#REF!</v>
      </c>
    </row>
    <row r="167" spans="2:10" x14ac:dyDescent="0.35">
      <c r="B167" s="55" t="e">
        <f>Table110[[#This Row],[Fecha]]</f>
        <v>#REF!</v>
      </c>
      <c r="C167" s="49" t="e">
        <f>Table110[[#This Row],[Hora]]</f>
        <v>#REF!</v>
      </c>
      <c r="D167" s="56" t="e">
        <f>Table14[[#This Row],[Fecha]]</f>
        <v>#REF!</v>
      </c>
      <c r="E167" s="50" t="e">
        <f>Table110[[#This Row],[Viento m/s]]</f>
        <v>#REF!</v>
      </c>
      <c r="F167" s="60" t="e">
        <f>VLOOKUP(Table14[[#This Row],[FECHA /HORA]],TBL_CalcDarwin[],46,0)</f>
        <v>#REF!</v>
      </c>
      <c r="G167" s="50" t="e">
        <f>VLOOKUP(Table14[[#This Row],[FECHA /HORA]],TBL_CalcDarwin[],47,0)</f>
        <v>#REF!</v>
      </c>
      <c r="H167" s="59" t="e">
        <f>VLOOKUP(Table14[[#This Row],[FECHA /HORA]],TBL_CalcDarwin[],44,0)</f>
        <v>#REF!</v>
      </c>
      <c r="I167" s="59" t="e">
        <f>VLOOKUP(Table14[[#This Row],[FECHA /HORA]],TBL_CalcDarwin[],45,0)</f>
        <v>#REF!</v>
      </c>
      <c r="J167" s="50" t="e">
        <f>Table14[[#This Row],[MW Proyectada (Barra A)]]+Table14[[#This Row],[MW Proyectada (Barra B)]]</f>
        <v>#REF!</v>
      </c>
    </row>
    <row r="168" spans="2:10" x14ac:dyDescent="0.35">
      <c r="B168" s="55" t="e">
        <f>Table110[[#This Row],[Fecha]]</f>
        <v>#REF!</v>
      </c>
      <c r="C168" s="49" t="e">
        <f>Table110[[#This Row],[Hora]]</f>
        <v>#REF!</v>
      </c>
      <c r="D168" s="56" t="e">
        <f>Table14[[#This Row],[Fecha]]</f>
        <v>#REF!</v>
      </c>
      <c r="E168" s="50" t="e">
        <f>Table110[[#This Row],[Viento m/s]]</f>
        <v>#REF!</v>
      </c>
      <c r="F168" s="60" t="e">
        <f>VLOOKUP(Table14[[#This Row],[FECHA /HORA]],TBL_CalcDarwin[],46,0)</f>
        <v>#REF!</v>
      </c>
      <c r="G168" s="50" t="e">
        <f>VLOOKUP(Table14[[#This Row],[FECHA /HORA]],TBL_CalcDarwin[],47,0)</f>
        <v>#REF!</v>
      </c>
      <c r="H168" s="59" t="e">
        <f>VLOOKUP(Table14[[#This Row],[FECHA /HORA]],TBL_CalcDarwin[],44,0)</f>
        <v>#REF!</v>
      </c>
      <c r="I168" s="59" t="e">
        <f>VLOOKUP(Table14[[#This Row],[FECHA /HORA]],TBL_CalcDarwin[],45,0)</f>
        <v>#REF!</v>
      </c>
      <c r="J168" s="50" t="e">
        <f>Table14[[#This Row],[MW Proyectada (Barra A)]]+Table14[[#This Row],[MW Proyectada (Barra B)]]</f>
        <v>#REF!</v>
      </c>
    </row>
    <row r="169" spans="2:10" x14ac:dyDescent="0.35">
      <c r="B169" s="55" t="e">
        <f>Table110[[#This Row],[Fecha]]</f>
        <v>#REF!</v>
      </c>
      <c r="C169" s="49" t="e">
        <f>Table110[[#This Row],[Hora]]</f>
        <v>#REF!</v>
      </c>
      <c r="D169" s="56" t="e">
        <f>Table14[[#This Row],[Fecha]]</f>
        <v>#REF!</v>
      </c>
      <c r="E169" s="50" t="e">
        <f>Table110[[#This Row],[Viento m/s]]</f>
        <v>#REF!</v>
      </c>
      <c r="F169" s="60" t="e">
        <f>VLOOKUP(Table14[[#This Row],[FECHA /HORA]],TBL_CalcDarwin[],46,0)</f>
        <v>#REF!</v>
      </c>
      <c r="G169" s="50" t="e">
        <f>VLOOKUP(Table14[[#This Row],[FECHA /HORA]],TBL_CalcDarwin[],47,0)</f>
        <v>#REF!</v>
      </c>
      <c r="H169" s="59" t="e">
        <f>VLOOKUP(Table14[[#This Row],[FECHA /HORA]],TBL_CalcDarwin[],44,0)</f>
        <v>#REF!</v>
      </c>
      <c r="I169" s="59" t="e">
        <f>VLOOKUP(Table14[[#This Row],[FECHA /HORA]],TBL_CalcDarwin[],45,0)</f>
        <v>#REF!</v>
      </c>
      <c r="J169" s="50" t="e">
        <f>Table14[[#This Row],[MW Proyectada (Barra A)]]+Table14[[#This Row],[MW Proyectada (Barra B)]]</f>
        <v>#REF!</v>
      </c>
    </row>
    <row r="170" spans="2:10" x14ac:dyDescent="0.35">
      <c r="B170" s="55" t="e">
        <f>Table110[[#This Row],[Fecha]]</f>
        <v>#REF!</v>
      </c>
      <c r="C170" s="49" t="e">
        <f>Table110[[#This Row],[Hora]]</f>
        <v>#REF!</v>
      </c>
      <c r="D170" s="56" t="e">
        <f>Table14[[#This Row],[Fecha]]</f>
        <v>#REF!</v>
      </c>
      <c r="E170" s="50" t="e">
        <f>Table110[[#This Row],[Viento m/s]]</f>
        <v>#REF!</v>
      </c>
      <c r="F170" s="60" t="e">
        <f>VLOOKUP(Table14[[#This Row],[FECHA /HORA]],TBL_CalcDarwin[],46,0)</f>
        <v>#REF!</v>
      </c>
      <c r="G170" s="50" t="e">
        <f>VLOOKUP(Table14[[#This Row],[FECHA /HORA]],TBL_CalcDarwin[],47,0)</f>
        <v>#REF!</v>
      </c>
      <c r="H170" s="59" t="e">
        <f>VLOOKUP(Table14[[#This Row],[FECHA /HORA]],TBL_CalcDarwin[],44,0)</f>
        <v>#REF!</v>
      </c>
      <c r="I170" s="59" t="e">
        <f>VLOOKUP(Table14[[#This Row],[FECHA /HORA]],TBL_CalcDarwin[],45,0)</f>
        <v>#REF!</v>
      </c>
      <c r="J170" s="50" t="e">
        <f>Table14[[#This Row],[MW Proyectada (Barra A)]]+Table14[[#This Row],[MW Proyectada (Barra B)]]</f>
        <v>#REF!</v>
      </c>
    </row>
    <row r="171" spans="2:10" x14ac:dyDescent="0.35">
      <c r="B171" s="55" t="e">
        <f>Table110[[#This Row],[Fecha]]</f>
        <v>#REF!</v>
      </c>
      <c r="C171" s="49" t="e">
        <f>Table110[[#This Row],[Hora]]</f>
        <v>#REF!</v>
      </c>
      <c r="D171" s="56" t="e">
        <f>Table14[[#This Row],[Fecha]]</f>
        <v>#REF!</v>
      </c>
      <c r="E171" s="50" t="e">
        <f>Table110[[#This Row],[Viento m/s]]</f>
        <v>#REF!</v>
      </c>
      <c r="F171" s="60" t="e">
        <f>VLOOKUP(Table14[[#This Row],[FECHA /HORA]],TBL_CalcDarwin[],46,0)</f>
        <v>#REF!</v>
      </c>
      <c r="G171" s="50" t="e">
        <f>VLOOKUP(Table14[[#This Row],[FECHA /HORA]],TBL_CalcDarwin[],47,0)</f>
        <v>#REF!</v>
      </c>
      <c r="H171" s="59" t="e">
        <f>VLOOKUP(Table14[[#This Row],[FECHA /HORA]],TBL_CalcDarwin[],44,0)</f>
        <v>#REF!</v>
      </c>
      <c r="I171" s="59" t="e">
        <f>VLOOKUP(Table14[[#This Row],[FECHA /HORA]],TBL_CalcDarwin[],45,0)</f>
        <v>#REF!</v>
      </c>
      <c r="J171" s="50" t="e">
        <f>Table14[[#This Row],[MW Proyectada (Barra A)]]+Table14[[#This Row],[MW Proyectada (Barra B)]]</f>
        <v>#REF!</v>
      </c>
    </row>
    <row r="172" spans="2:10" x14ac:dyDescent="0.35">
      <c r="B172" s="55" t="e">
        <f>Table110[[#This Row],[Fecha]]</f>
        <v>#REF!</v>
      </c>
      <c r="C172" s="49" t="e">
        <f>Table110[[#This Row],[Hora]]</f>
        <v>#REF!</v>
      </c>
      <c r="D172" s="56" t="e">
        <f>Table14[[#This Row],[Fecha]]</f>
        <v>#REF!</v>
      </c>
      <c r="E172" s="50" t="e">
        <f>Table110[[#This Row],[Viento m/s]]</f>
        <v>#REF!</v>
      </c>
      <c r="F172" s="60" t="e">
        <f>VLOOKUP(Table14[[#This Row],[FECHA /HORA]],TBL_CalcDarwin[],46,0)</f>
        <v>#REF!</v>
      </c>
      <c r="G172" s="50" t="e">
        <f>VLOOKUP(Table14[[#This Row],[FECHA /HORA]],TBL_CalcDarwin[],47,0)</f>
        <v>#REF!</v>
      </c>
      <c r="H172" s="59" t="e">
        <f>VLOOKUP(Table14[[#This Row],[FECHA /HORA]],TBL_CalcDarwin[],44,0)</f>
        <v>#REF!</v>
      </c>
      <c r="I172" s="59" t="e">
        <f>VLOOKUP(Table14[[#This Row],[FECHA /HORA]],TBL_CalcDarwin[],45,0)</f>
        <v>#REF!</v>
      </c>
      <c r="J172" s="50" t="e">
        <f>Table14[[#This Row],[MW Proyectada (Barra A)]]+Table14[[#This Row],[MW Proyectada (Barra B)]]</f>
        <v>#REF!</v>
      </c>
    </row>
    <row r="173" spans="2:10" x14ac:dyDescent="0.35">
      <c r="B173" s="55" t="e">
        <f>Table110[[#This Row],[Fecha]]</f>
        <v>#REF!</v>
      </c>
      <c r="C173" s="49" t="e">
        <f>Table110[[#This Row],[Hora]]</f>
        <v>#REF!</v>
      </c>
      <c r="D173" s="56" t="e">
        <f>Table14[[#This Row],[Fecha]]</f>
        <v>#REF!</v>
      </c>
      <c r="E173" s="50" t="e">
        <f>Table110[[#This Row],[Viento m/s]]</f>
        <v>#REF!</v>
      </c>
      <c r="F173" s="60" t="e">
        <f>VLOOKUP(Table14[[#This Row],[FECHA /HORA]],TBL_CalcDarwin[],46,0)</f>
        <v>#REF!</v>
      </c>
      <c r="G173" s="50" t="e">
        <f>VLOOKUP(Table14[[#This Row],[FECHA /HORA]],TBL_CalcDarwin[],47,0)</f>
        <v>#REF!</v>
      </c>
      <c r="H173" s="59" t="e">
        <f>VLOOKUP(Table14[[#This Row],[FECHA /HORA]],TBL_CalcDarwin[],44,0)</f>
        <v>#REF!</v>
      </c>
      <c r="I173" s="59" t="e">
        <f>VLOOKUP(Table14[[#This Row],[FECHA /HORA]],TBL_CalcDarwin[],45,0)</f>
        <v>#REF!</v>
      </c>
      <c r="J173" s="50" t="e">
        <f>Table14[[#This Row],[MW Proyectada (Barra A)]]+Table14[[#This Row],[MW Proyectada (Barra B)]]</f>
        <v>#REF!</v>
      </c>
    </row>
    <row r="174" spans="2:10" x14ac:dyDescent="0.35">
      <c r="B174" s="55" t="e">
        <f>Table110[[#This Row],[Fecha]]</f>
        <v>#REF!</v>
      </c>
      <c r="C174" s="49" t="e">
        <f>Table110[[#This Row],[Hora]]</f>
        <v>#REF!</v>
      </c>
      <c r="D174" s="56" t="e">
        <f>Table14[[#This Row],[Fecha]]</f>
        <v>#REF!</v>
      </c>
      <c r="E174" s="50" t="e">
        <f>Table110[[#This Row],[Viento m/s]]</f>
        <v>#REF!</v>
      </c>
      <c r="F174" s="60" t="e">
        <f>VLOOKUP(Table14[[#This Row],[FECHA /HORA]],TBL_CalcDarwin[],46,0)</f>
        <v>#REF!</v>
      </c>
      <c r="G174" s="50" t="e">
        <f>VLOOKUP(Table14[[#This Row],[FECHA /HORA]],TBL_CalcDarwin[],47,0)</f>
        <v>#REF!</v>
      </c>
      <c r="H174" s="59" t="e">
        <f>VLOOKUP(Table14[[#This Row],[FECHA /HORA]],TBL_CalcDarwin[],44,0)</f>
        <v>#REF!</v>
      </c>
      <c r="I174" s="59" t="e">
        <f>VLOOKUP(Table14[[#This Row],[FECHA /HORA]],TBL_CalcDarwin[],45,0)</f>
        <v>#REF!</v>
      </c>
      <c r="J174" s="50" t="e">
        <f>Table14[[#This Row],[MW Proyectada (Barra A)]]+Table14[[#This Row],[MW Proyectada (Barra B)]]</f>
        <v>#REF!</v>
      </c>
    </row>
    <row r="175" spans="2:10" x14ac:dyDescent="0.35">
      <c r="B175" s="55" t="e">
        <f>Table110[[#This Row],[Fecha]]</f>
        <v>#REF!</v>
      </c>
      <c r="C175" s="49" t="e">
        <f>Table110[[#This Row],[Hora]]</f>
        <v>#REF!</v>
      </c>
      <c r="D175" s="56" t="e">
        <f>Table14[[#This Row],[Fecha]]</f>
        <v>#REF!</v>
      </c>
      <c r="E175" s="50" t="e">
        <f>Table110[[#This Row],[Viento m/s]]</f>
        <v>#REF!</v>
      </c>
      <c r="F175" s="60" t="e">
        <f>VLOOKUP(Table14[[#This Row],[FECHA /HORA]],TBL_CalcDarwin[],46,0)</f>
        <v>#REF!</v>
      </c>
      <c r="G175" s="50" t="e">
        <f>VLOOKUP(Table14[[#This Row],[FECHA /HORA]],TBL_CalcDarwin[],47,0)</f>
        <v>#REF!</v>
      </c>
      <c r="H175" s="59" t="e">
        <f>VLOOKUP(Table14[[#This Row],[FECHA /HORA]],TBL_CalcDarwin[],44,0)</f>
        <v>#REF!</v>
      </c>
      <c r="I175" s="59" t="e">
        <f>VLOOKUP(Table14[[#This Row],[FECHA /HORA]],TBL_CalcDarwin[],45,0)</f>
        <v>#REF!</v>
      </c>
      <c r="J175" s="50" t="e">
        <f>Table14[[#This Row],[MW Proyectada (Barra A)]]+Table14[[#This Row],[MW Proyectada (Barra B)]]</f>
        <v>#REF!</v>
      </c>
    </row>
    <row r="176" spans="2:10" x14ac:dyDescent="0.35">
      <c r="B176" s="55" t="e">
        <f>Table110[[#This Row],[Fecha]]</f>
        <v>#REF!</v>
      </c>
      <c r="C176" s="49" t="e">
        <f>Table110[[#This Row],[Hora]]</f>
        <v>#REF!</v>
      </c>
      <c r="D176" s="56" t="e">
        <f>Table14[[#This Row],[Fecha]]</f>
        <v>#REF!</v>
      </c>
      <c r="E176" s="50" t="e">
        <f>Table110[[#This Row],[Viento m/s]]</f>
        <v>#REF!</v>
      </c>
      <c r="F176" s="60" t="e">
        <f>VLOOKUP(Table14[[#This Row],[FECHA /HORA]],TBL_CalcDarwin[],46,0)</f>
        <v>#REF!</v>
      </c>
      <c r="G176" s="50" t="e">
        <f>VLOOKUP(Table14[[#This Row],[FECHA /HORA]],TBL_CalcDarwin[],47,0)</f>
        <v>#REF!</v>
      </c>
      <c r="H176" s="59" t="e">
        <f>VLOOKUP(Table14[[#This Row],[FECHA /HORA]],TBL_CalcDarwin[],44,0)</f>
        <v>#REF!</v>
      </c>
      <c r="I176" s="59" t="e">
        <f>VLOOKUP(Table14[[#This Row],[FECHA /HORA]],TBL_CalcDarwin[],45,0)</f>
        <v>#REF!</v>
      </c>
      <c r="J176" s="50" t="e">
        <f>Table14[[#This Row],[MW Proyectada (Barra A)]]+Table14[[#This Row],[MW Proyectada (Barra B)]]</f>
        <v>#REF!</v>
      </c>
    </row>
    <row r="177" spans="2:10" x14ac:dyDescent="0.35">
      <c r="B177" s="55" t="e">
        <f>Table110[[#This Row],[Fecha]]</f>
        <v>#REF!</v>
      </c>
      <c r="C177" s="49" t="e">
        <f>Table110[[#This Row],[Hora]]</f>
        <v>#REF!</v>
      </c>
      <c r="D177" s="56" t="e">
        <f>Table14[[#This Row],[Fecha]]</f>
        <v>#REF!</v>
      </c>
      <c r="E177" s="50" t="e">
        <f>Table110[[#This Row],[Viento m/s]]</f>
        <v>#REF!</v>
      </c>
      <c r="F177" s="60" t="e">
        <f>VLOOKUP(Table14[[#This Row],[FECHA /HORA]],TBL_CalcDarwin[],46,0)</f>
        <v>#REF!</v>
      </c>
      <c r="G177" s="50" t="e">
        <f>VLOOKUP(Table14[[#This Row],[FECHA /HORA]],TBL_CalcDarwin[],47,0)</f>
        <v>#REF!</v>
      </c>
      <c r="H177" s="59" t="e">
        <f>VLOOKUP(Table14[[#This Row],[FECHA /HORA]],TBL_CalcDarwin[],44,0)</f>
        <v>#REF!</v>
      </c>
      <c r="I177" s="59" t="e">
        <f>VLOOKUP(Table14[[#This Row],[FECHA /HORA]],TBL_CalcDarwin[],45,0)</f>
        <v>#REF!</v>
      </c>
      <c r="J177" s="50" t="e">
        <f>Table14[[#This Row],[MW Proyectada (Barra A)]]+Table14[[#This Row],[MW Proyectada (Barra B)]]</f>
        <v>#REF!</v>
      </c>
    </row>
    <row r="178" spans="2:10" x14ac:dyDescent="0.35">
      <c r="B178" s="55" t="e">
        <f>Table110[[#This Row],[Fecha]]</f>
        <v>#REF!</v>
      </c>
      <c r="C178" s="49" t="e">
        <f>Table110[[#This Row],[Hora]]</f>
        <v>#REF!</v>
      </c>
      <c r="D178" s="56" t="e">
        <f>Table14[[#This Row],[Fecha]]</f>
        <v>#REF!</v>
      </c>
      <c r="E178" s="50" t="e">
        <f>Table110[[#This Row],[Viento m/s]]</f>
        <v>#REF!</v>
      </c>
      <c r="F178" s="60" t="e">
        <f>VLOOKUP(Table14[[#This Row],[FECHA /HORA]],TBL_CalcDarwin[],46,0)</f>
        <v>#REF!</v>
      </c>
      <c r="G178" s="50" t="e">
        <f>VLOOKUP(Table14[[#This Row],[FECHA /HORA]],TBL_CalcDarwin[],47,0)</f>
        <v>#REF!</v>
      </c>
      <c r="H178" s="59" t="e">
        <f>VLOOKUP(Table14[[#This Row],[FECHA /HORA]],TBL_CalcDarwin[],44,0)</f>
        <v>#REF!</v>
      </c>
      <c r="I178" s="59" t="e">
        <f>VLOOKUP(Table14[[#This Row],[FECHA /HORA]],TBL_CalcDarwin[],45,0)</f>
        <v>#REF!</v>
      </c>
      <c r="J178" s="50" t="e">
        <f>Table14[[#This Row],[MW Proyectada (Barra A)]]+Table14[[#This Row],[MW Proyectada (Barra B)]]</f>
        <v>#REF!</v>
      </c>
    </row>
    <row r="179" spans="2:10" x14ac:dyDescent="0.35">
      <c r="B179" s="55" t="e">
        <f>Table110[[#This Row],[Fecha]]</f>
        <v>#REF!</v>
      </c>
      <c r="C179" s="49" t="e">
        <f>Table110[[#This Row],[Hora]]</f>
        <v>#REF!</v>
      </c>
      <c r="D179" s="56" t="e">
        <f>Table14[[#This Row],[Fecha]]</f>
        <v>#REF!</v>
      </c>
      <c r="E179" s="50" t="e">
        <f>Table110[[#This Row],[Viento m/s]]</f>
        <v>#REF!</v>
      </c>
      <c r="F179" s="60" t="e">
        <f>VLOOKUP(Table14[[#This Row],[FECHA /HORA]],TBL_CalcDarwin[],46,0)</f>
        <v>#REF!</v>
      </c>
      <c r="G179" s="50" t="e">
        <f>VLOOKUP(Table14[[#This Row],[FECHA /HORA]],TBL_CalcDarwin[],47,0)</f>
        <v>#REF!</v>
      </c>
      <c r="H179" s="59" t="e">
        <f>VLOOKUP(Table14[[#This Row],[FECHA /HORA]],TBL_CalcDarwin[],44,0)</f>
        <v>#REF!</v>
      </c>
      <c r="I179" s="59" t="e">
        <f>VLOOKUP(Table14[[#This Row],[FECHA /HORA]],TBL_CalcDarwin[],45,0)</f>
        <v>#REF!</v>
      </c>
      <c r="J179" s="50" t="e">
        <f>Table14[[#This Row],[MW Proyectada (Barra A)]]+Table14[[#This Row],[MW Proyectada (Barra B)]]</f>
        <v>#REF!</v>
      </c>
    </row>
    <row r="180" spans="2:10" x14ac:dyDescent="0.35">
      <c r="B180" s="55" t="e">
        <f>Table110[[#This Row],[Fecha]]</f>
        <v>#REF!</v>
      </c>
      <c r="C180" s="49" t="e">
        <f>Table110[[#This Row],[Hora]]</f>
        <v>#REF!</v>
      </c>
      <c r="D180" s="56" t="e">
        <f>Table14[[#This Row],[Fecha]]</f>
        <v>#REF!</v>
      </c>
      <c r="E180" s="50" t="e">
        <f>Table110[[#This Row],[Viento m/s]]</f>
        <v>#REF!</v>
      </c>
      <c r="F180" s="60" t="e">
        <f>VLOOKUP(Table14[[#This Row],[FECHA /HORA]],TBL_CalcDarwin[],46,0)</f>
        <v>#REF!</v>
      </c>
      <c r="G180" s="50" t="e">
        <f>VLOOKUP(Table14[[#This Row],[FECHA /HORA]],TBL_CalcDarwin[],47,0)</f>
        <v>#REF!</v>
      </c>
      <c r="H180" s="59" t="e">
        <f>VLOOKUP(Table14[[#This Row],[FECHA /HORA]],TBL_CalcDarwin[],44,0)</f>
        <v>#REF!</v>
      </c>
      <c r="I180" s="59" t="e">
        <f>VLOOKUP(Table14[[#This Row],[FECHA /HORA]],TBL_CalcDarwin[],45,0)</f>
        <v>#REF!</v>
      </c>
      <c r="J180" s="50" t="e">
        <f>Table14[[#This Row],[MW Proyectada (Barra A)]]+Table14[[#This Row],[MW Proyectada (Barra B)]]</f>
        <v>#REF!</v>
      </c>
    </row>
    <row r="181" spans="2:10" x14ac:dyDescent="0.35">
      <c r="B181" s="55" t="e">
        <f>Table110[[#This Row],[Fecha]]</f>
        <v>#REF!</v>
      </c>
      <c r="C181" s="49" t="e">
        <f>Table110[[#This Row],[Hora]]</f>
        <v>#REF!</v>
      </c>
      <c r="D181" s="56" t="e">
        <f>Table14[[#This Row],[Fecha]]</f>
        <v>#REF!</v>
      </c>
      <c r="E181" s="50" t="e">
        <f>Table110[[#This Row],[Viento m/s]]</f>
        <v>#REF!</v>
      </c>
      <c r="F181" s="60" t="e">
        <f>VLOOKUP(Table14[[#This Row],[FECHA /HORA]],TBL_CalcDarwin[],46,0)</f>
        <v>#REF!</v>
      </c>
      <c r="G181" s="50" t="e">
        <f>VLOOKUP(Table14[[#This Row],[FECHA /HORA]],TBL_CalcDarwin[],47,0)</f>
        <v>#REF!</v>
      </c>
      <c r="H181" s="59" t="e">
        <f>VLOOKUP(Table14[[#This Row],[FECHA /HORA]],TBL_CalcDarwin[],44,0)</f>
        <v>#REF!</v>
      </c>
      <c r="I181" s="59" t="e">
        <f>VLOOKUP(Table14[[#This Row],[FECHA /HORA]],TBL_CalcDarwin[],45,0)</f>
        <v>#REF!</v>
      </c>
      <c r="J181" s="50" t="e">
        <f>Table14[[#This Row],[MW Proyectada (Barra A)]]+Table14[[#This Row],[MW Proyectada (Barra B)]]</f>
        <v>#REF!</v>
      </c>
    </row>
    <row r="182" spans="2:10" x14ac:dyDescent="0.35">
      <c r="B182" s="55" t="e">
        <f>Table110[[#This Row],[Fecha]]</f>
        <v>#REF!</v>
      </c>
      <c r="C182" s="49" t="e">
        <f>Table110[[#This Row],[Hora]]</f>
        <v>#REF!</v>
      </c>
      <c r="D182" s="56" t="e">
        <f>Table14[[#This Row],[Fecha]]</f>
        <v>#REF!</v>
      </c>
      <c r="E182" s="50" t="e">
        <f>Table110[[#This Row],[Viento m/s]]</f>
        <v>#REF!</v>
      </c>
      <c r="F182" s="60" t="e">
        <f>VLOOKUP(Table14[[#This Row],[FECHA /HORA]],TBL_CalcDarwin[],46,0)</f>
        <v>#REF!</v>
      </c>
      <c r="G182" s="50" t="e">
        <f>VLOOKUP(Table14[[#This Row],[FECHA /HORA]],TBL_CalcDarwin[],47,0)</f>
        <v>#REF!</v>
      </c>
      <c r="H182" s="59" t="e">
        <f>VLOOKUP(Table14[[#This Row],[FECHA /HORA]],TBL_CalcDarwin[],44,0)</f>
        <v>#REF!</v>
      </c>
      <c r="I182" s="59" t="e">
        <f>VLOOKUP(Table14[[#This Row],[FECHA /HORA]],TBL_CalcDarwin[],45,0)</f>
        <v>#REF!</v>
      </c>
      <c r="J182" s="50" t="e">
        <f>Table14[[#This Row],[MW Proyectada (Barra A)]]+Table14[[#This Row],[MW Proyectada (Barra B)]]</f>
        <v>#REF!</v>
      </c>
    </row>
    <row r="183" spans="2:10" x14ac:dyDescent="0.35">
      <c r="B183" s="55" t="e">
        <f>Table110[[#This Row],[Fecha]]</f>
        <v>#REF!</v>
      </c>
      <c r="C183" s="49" t="e">
        <f>Table110[[#This Row],[Hora]]</f>
        <v>#REF!</v>
      </c>
      <c r="D183" s="56" t="e">
        <f>Table14[[#This Row],[Fecha]]</f>
        <v>#REF!</v>
      </c>
      <c r="E183" s="50" t="e">
        <f>Table110[[#This Row],[Viento m/s]]</f>
        <v>#REF!</v>
      </c>
      <c r="F183" s="60" t="e">
        <f>VLOOKUP(Table14[[#This Row],[FECHA /HORA]],TBL_CalcDarwin[],46,0)</f>
        <v>#REF!</v>
      </c>
      <c r="G183" s="50" t="e">
        <f>VLOOKUP(Table14[[#This Row],[FECHA /HORA]],TBL_CalcDarwin[],47,0)</f>
        <v>#REF!</v>
      </c>
      <c r="H183" s="59" t="e">
        <f>VLOOKUP(Table14[[#This Row],[FECHA /HORA]],TBL_CalcDarwin[],44,0)</f>
        <v>#REF!</v>
      </c>
      <c r="I183" s="59" t="e">
        <f>VLOOKUP(Table14[[#This Row],[FECHA /HORA]],TBL_CalcDarwin[],45,0)</f>
        <v>#REF!</v>
      </c>
      <c r="J183" s="50" t="e">
        <f>Table14[[#This Row],[MW Proyectada (Barra A)]]+Table14[[#This Row],[MW Proyectada (Barra B)]]</f>
        <v>#REF!</v>
      </c>
    </row>
    <row r="184" spans="2:10" x14ac:dyDescent="0.35">
      <c r="B184" s="55" t="e">
        <f>Table110[[#This Row],[Fecha]]</f>
        <v>#REF!</v>
      </c>
      <c r="C184" s="49" t="e">
        <f>Table110[[#This Row],[Hora]]</f>
        <v>#REF!</v>
      </c>
      <c r="D184" s="56" t="e">
        <f>Table14[[#This Row],[Fecha]]</f>
        <v>#REF!</v>
      </c>
      <c r="E184" s="50" t="e">
        <f>Table110[[#This Row],[Viento m/s]]</f>
        <v>#REF!</v>
      </c>
      <c r="F184" s="60" t="e">
        <f>VLOOKUP(Table14[[#This Row],[FECHA /HORA]],TBL_CalcDarwin[],46,0)</f>
        <v>#REF!</v>
      </c>
      <c r="G184" s="50" t="e">
        <f>VLOOKUP(Table14[[#This Row],[FECHA /HORA]],TBL_CalcDarwin[],47,0)</f>
        <v>#REF!</v>
      </c>
      <c r="H184" s="59" t="e">
        <f>VLOOKUP(Table14[[#This Row],[FECHA /HORA]],TBL_CalcDarwin[],44,0)</f>
        <v>#REF!</v>
      </c>
      <c r="I184" s="59" t="e">
        <f>VLOOKUP(Table14[[#This Row],[FECHA /HORA]],TBL_CalcDarwin[],45,0)</f>
        <v>#REF!</v>
      </c>
      <c r="J184" s="50" t="e">
        <f>Table14[[#This Row],[MW Proyectada (Barra A)]]+Table14[[#This Row],[MW Proyectada (Barra B)]]</f>
        <v>#REF!</v>
      </c>
    </row>
    <row r="185" spans="2:10" x14ac:dyDescent="0.35">
      <c r="B185" s="55" t="e">
        <f>Table110[[#This Row],[Fecha]]</f>
        <v>#REF!</v>
      </c>
      <c r="C185" s="49" t="e">
        <f>Table110[[#This Row],[Hora]]</f>
        <v>#REF!</v>
      </c>
      <c r="D185" s="56" t="e">
        <f>Table14[[#This Row],[Fecha]]</f>
        <v>#REF!</v>
      </c>
      <c r="E185" s="50" t="e">
        <f>Table110[[#This Row],[Viento m/s]]</f>
        <v>#REF!</v>
      </c>
      <c r="F185" s="60" t="e">
        <f>VLOOKUP(Table14[[#This Row],[FECHA /HORA]],TBL_CalcDarwin[],46,0)</f>
        <v>#REF!</v>
      </c>
      <c r="G185" s="50" t="e">
        <f>VLOOKUP(Table14[[#This Row],[FECHA /HORA]],TBL_CalcDarwin[],47,0)</f>
        <v>#REF!</v>
      </c>
      <c r="H185" s="59" t="e">
        <f>VLOOKUP(Table14[[#This Row],[FECHA /HORA]],TBL_CalcDarwin[],44,0)</f>
        <v>#REF!</v>
      </c>
      <c r="I185" s="59" t="e">
        <f>VLOOKUP(Table14[[#This Row],[FECHA /HORA]],TBL_CalcDarwin[],45,0)</f>
        <v>#REF!</v>
      </c>
      <c r="J185" s="50" t="e">
        <f>Table14[[#This Row],[MW Proyectada (Barra A)]]+Table14[[#This Row],[MW Proyectada (Barra B)]]</f>
        <v>#REF!</v>
      </c>
    </row>
    <row r="186" spans="2:10" x14ac:dyDescent="0.35">
      <c r="B186" s="55" t="e">
        <f>Table110[[#This Row],[Fecha]]</f>
        <v>#REF!</v>
      </c>
      <c r="C186" s="49" t="e">
        <f>Table110[[#This Row],[Hora]]</f>
        <v>#REF!</v>
      </c>
      <c r="D186" s="56" t="e">
        <f>Table14[[#This Row],[Fecha]]</f>
        <v>#REF!</v>
      </c>
      <c r="E186" s="50" t="e">
        <f>Table110[[#This Row],[Viento m/s]]</f>
        <v>#REF!</v>
      </c>
      <c r="F186" s="60" t="e">
        <f>VLOOKUP(Table14[[#This Row],[FECHA /HORA]],TBL_CalcDarwin[],46,0)</f>
        <v>#REF!</v>
      </c>
      <c r="G186" s="50" t="e">
        <f>VLOOKUP(Table14[[#This Row],[FECHA /HORA]],TBL_CalcDarwin[],47,0)</f>
        <v>#REF!</v>
      </c>
      <c r="H186" s="59" t="e">
        <f>VLOOKUP(Table14[[#This Row],[FECHA /HORA]],TBL_CalcDarwin[],44,0)</f>
        <v>#REF!</v>
      </c>
      <c r="I186" s="59" t="e">
        <f>VLOOKUP(Table14[[#This Row],[FECHA /HORA]],TBL_CalcDarwin[],45,0)</f>
        <v>#REF!</v>
      </c>
      <c r="J186" s="50" t="e">
        <f>Table14[[#This Row],[MW Proyectada (Barra A)]]+Table14[[#This Row],[MW Proyectada (Barra B)]]</f>
        <v>#REF!</v>
      </c>
    </row>
    <row r="187" spans="2:10" x14ac:dyDescent="0.35">
      <c r="B187" s="55" t="e">
        <f>Table110[[#This Row],[Fecha]]</f>
        <v>#REF!</v>
      </c>
      <c r="C187" s="49" t="e">
        <f>Table110[[#This Row],[Hora]]</f>
        <v>#REF!</v>
      </c>
      <c r="D187" s="56" t="e">
        <f>Table14[[#This Row],[Fecha]]</f>
        <v>#REF!</v>
      </c>
      <c r="E187" s="50" t="e">
        <f>Table110[[#This Row],[Viento m/s]]</f>
        <v>#REF!</v>
      </c>
      <c r="F187" s="60" t="e">
        <f>VLOOKUP(Table14[[#This Row],[FECHA /HORA]],TBL_CalcDarwin[],46,0)</f>
        <v>#REF!</v>
      </c>
      <c r="G187" s="50" t="e">
        <f>VLOOKUP(Table14[[#This Row],[FECHA /HORA]],TBL_CalcDarwin[],47,0)</f>
        <v>#REF!</v>
      </c>
      <c r="H187" s="59" t="e">
        <f>VLOOKUP(Table14[[#This Row],[FECHA /HORA]],TBL_CalcDarwin[],44,0)</f>
        <v>#REF!</v>
      </c>
      <c r="I187" s="59" t="e">
        <f>VLOOKUP(Table14[[#This Row],[FECHA /HORA]],TBL_CalcDarwin[],45,0)</f>
        <v>#REF!</v>
      </c>
      <c r="J187" s="50" t="e">
        <f>Table14[[#This Row],[MW Proyectada (Barra A)]]+Table14[[#This Row],[MW Proyectada (Barra B)]]</f>
        <v>#REF!</v>
      </c>
    </row>
    <row r="188" spans="2:10" x14ac:dyDescent="0.35">
      <c r="B188" s="55" t="e">
        <f>Table110[[#This Row],[Fecha]]</f>
        <v>#REF!</v>
      </c>
      <c r="C188" s="49" t="e">
        <f>Table110[[#This Row],[Hora]]</f>
        <v>#REF!</v>
      </c>
      <c r="D188" s="56" t="e">
        <f>Table14[[#This Row],[Fecha]]</f>
        <v>#REF!</v>
      </c>
      <c r="E188" s="50" t="e">
        <f>Table110[[#This Row],[Viento m/s]]</f>
        <v>#REF!</v>
      </c>
      <c r="F188" s="60" t="e">
        <f>VLOOKUP(Table14[[#This Row],[FECHA /HORA]],TBL_CalcDarwin[],46,0)</f>
        <v>#REF!</v>
      </c>
      <c r="G188" s="50" t="e">
        <f>VLOOKUP(Table14[[#This Row],[FECHA /HORA]],TBL_CalcDarwin[],47,0)</f>
        <v>#REF!</v>
      </c>
      <c r="H188" s="59" t="e">
        <f>VLOOKUP(Table14[[#This Row],[FECHA /HORA]],TBL_CalcDarwin[],44,0)</f>
        <v>#REF!</v>
      </c>
      <c r="I188" s="59" t="e">
        <f>VLOOKUP(Table14[[#This Row],[FECHA /HORA]],TBL_CalcDarwin[],45,0)</f>
        <v>#REF!</v>
      </c>
      <c r="J188" s="50" t="e">
        <f>Table14[[#This Row],[MW Proyectada (Barra A)]]+Table14[[#This Row],[MW Proyectada (Barra B)]]</f>
        <v>#REF!</v>
      </c>
    </row>
    <row r="189" spans="2:10" x14ac:dyDescent="0.35">
      <c r="B189" s="55" t="e">
        <f>Table110[[#This Row],[Fecha]]</f>
        <v>#REF!</v>
      </c>
      <c r="C189" s="49" t="e">
        <f>Table110[[#This Row],[Hora]]</f>
        <v>#REF!</v>
      </c>
      <c r="D189" s="56" t="e">
        <f>Table14[[#This Row],[Fecha]]</f>
        <v>#REF!</v>
      </c>
      <c r="E189" s="50" t="e">
        <f>Table110[[#This Row],[Viento m/s]]</f>
        <v>#REF!</v>
      </c>
      <c r="F189" s="60" t="e">
        <f>VLOOKUP(Table14[[#This Row],[FECHA /HORA]],TBL_CalcDarwin[],46,0)</f>
        <v>#REF!</v>
      </c>
      <c r="G189" s="50" t="e">
        <f>VLOOKUP(Table14[[#This Row],[FECHA /HORA]],TBL_CalcDarwin[],47,0)</f>
        <v>#REF!</v>
      </c>
      <c r="H189" s="59" t="e">
        <f>VLOOKUP(Table14[[#This Row],[FECHA /HORA]],TBL_CalcDarwin[],44,0)</f>
        <v>#REF!</v>
      </c>
      <c r="I189" s="59" t="e">
        <f>VLOOKUP(Table14[[#This Row],[FECHA /HORA]],TBL_CalcDarwin[],45,0)</f>
        <v>#REF!</v>
      </c>
      <c r="J189" s="50" t="e">
        <f>Table14[[#This Row],[MW Proyectada (Barra A)]]+Table14[[#This Row],[MW Proyectada (Barra B)]]</f>
        <v>#REF!</v>
      </c>
    </row>
    <row r="190" spans="2:10" x14ac:dyDescent="0.35">
      <c r="B190" s="55" t="e">
        <f>Table110[[#This Row],[Fecha]]</f>
        <v>#REF!</v>
      </c>
      <c r="C190" s="49" t="e">
        <f>Table110[[#This Row],[Hora]]</f>
        <v>#REF!</v>
      </c>
      <c r="D190" s="56" t="e">
        <f>Table14[[#This Row],[Fecha]]</f>
        <v>#REF!</v>
      </c>
      <c r="E190" s="50" t="e">
        <f>Table110[[#This Row],[Viento m/s]]</f>
        <v>#REF!</v>
      </c>
      <c r="F190" s="60" t="e">
        <f>VLOOKUP(Table14[[#This Row],[FECHA /HORA]],TBL_CalcDarwin[],46,0)</f>
        <v>#REF!</v>
      </c>
      <c r="G190" s="50" t="e">
        <f>VLOOKUP(Table14[[#This Row],[FECHA /HORA]],TBL_CalcDarwin[],47,0)</f>
        <v>#REF!</v>
      </c>
      <c r="H190" s="59" t="e">
        <f>VLOOKUP(Table14[[#This Row],[FECHA /HORA]],TBL_CalcDarwin[],44,0)</f>
        <v>#REF!</v>
      </c>
      <c r="I190" s="59" t="e">
        <f>VLOOKUP(Table14[[#This Row],[FECHA /HORA]],TBL_CalcDarwin[],45,0)</f>
        <v>#REF!</v>
      </c>
      <c r="J190" s="50" t="e">
        <f>Table14[[#This Row],[MW Proyectada (Barra A)]]+Table14[[#This Row],[MW Proyectada (Barra B)]]</f>
        <v>#REF!</v>
      </c>
    </row>
    <row r="191" spans="2:10" x14ac:dyDescent="0.35">
      <c r="B191" s="55" t="e">
        <f>Table110[[#This Row],[Fecha]]</f>
        <v>#REF!</v>
      </c>
      <c r="C191" s="49" t="e">
        <f>Table110[[#This Row],[Hora]]</f>
        <v>#REF!</v>
      </c>
      <c r="D191" s="56" t="e">
        <f>Table14[[#This Row],[Fecha]]</f>
        <v>#REF!</v>
      </c>
      <c r="E191" s="50" t="e">
        <f>Table110[[#This Row],[Viento m/s]]</f>
        <v>#REF!</v>
      </c>
      <c r="F191" s="60" t="e">
        <f>VLOOKUP(Table14[[#This Row],[FECHA /HORA]],TBL_CalcDarwin[],46,0)</f>
        <v>#REF!</v>
      </c>
      <c r="G191" s="50" t="e">
        <f>VLOOKUP(Table14[[#This Row],[FECHA /HORA]],TBL_CalcDarwin[],47,0)</f>
        <v>#REF!</v>
      </c>
      <c r="H191" s="59" t="e">
        <f>VLOOKUP(Table14[[#This Row],[FECHA /HORA]],TBL_CalcDarwin[],44,0)</f>
        <v>#REF!</v>
      </c>
      <c r="I191" s="59" t="e">
        <f>VLOOKUP(Table14[[#This Row],[FECHA /HORA]],TBL_CalcDarwin[],45,0)</f>
        <v>#REF!</v>
      </c>
      <c r="J191" s="50" t="e">
        <f>Table14[[#This Row],[MW Proyectada (Barra A)]]+Table14[[#This Row],[MW Proyectada (Barra B)]]</f>
        <v>#REF!</v>
      </c>
    </row>
    <row r="192" spans="2:10" x14ac:dyDescent="0.35">
      <c r="B192" s="55" t="e">
        <f>Table110[[#This Row],[Fecha]]</f>
        <v>#REF!</v>
      </c>
      <c r="C192" s="49" t="e">
        <f>Table110[[#This Row],[Hora]]</f>
        <v>#REF!</v>
      </c>
      <c r="D192" s="56" t="e">
        <f>Table14[[#This Row],[Fecha]]</f>
        <v>#REF!</v>
      </c>
      <c r="E192" s="50" t="e">
        <f>Table110[[#This Row],[Viento m/s]]</f>
        <v>#REF!</v>
      </c>
      <c r="F192" s="60" t="e">
        <f>VLOOKUP(Table14[[#This Row],[FECHA /HORA]],TBL_CalcDarwin[],46,0)</f>
        <v>#REF!</v>
      </c>
      <c r="G192" s="50" t="e">
        <f>VLOOKUP(Table14[[#This Row],[FECHA /HORA]],TBL_CalcDarwin[],47,0)</f>
        <v>#REF!</v>
      </c>
      <c r="H192" s="59" t="e">
        <f>VLOOKUP(Table14[[#This Row],[FECHA /HORA]],TBL_CalcDarwin[],44,0)</f>
        <v>#REF!</v>
      </c>
      <c r="I192" s="59" t="e">
        <f>VLOOKUP(Table14[[#This Row],[FECHA /HORA]],TBL_CalcDarwin[],45,0)</f>
        <v>#REF!</v>
      </c>
      <c r="J192" s="50" t="e">
        <f>Table14[[#This Row],[MW Proyectada (Barra A)]]+Table14[[#This Row],[MW Proyectada (Barra B)]]</f>
        <v>#REF!</v>
      </c>
    </row>
    <row r="193" spans="2:10" x14ac:dyDescent="0.35">
      <c r="B193" s="55" t="e">
        <f>Table110[[#This Row],[Fecha]]</f>
        <v>#REF!</v>
      </c>
      <c r="C193" s="49" t="e">
        <f>Table110[[#This Row],[Hora]]</f>
        <v>#REF!</v>
      </c>
      <c r="D193" s="56" t="e">
        <f>Table14[[#This Row],[Fecha]]</f>
        <v>#REF!</v>
      </c>
      <c r="E193" s="50" t="e">
        <f>Table110[[#This Row],[Viento m/s]]</f>
        <v>#REF!</v>
      </c>
      <c r="F193" s="60" t="e">
        <f>VLOOKUP(Table14[[#This Row],[FECHA /HORA]],TBL_CalcDarwin[],46,0)</f>
        <v>#REF!</v>
      </c>
      <c r="G193" s="50" t="e">
        <f>VLOOKUP(Table14[[#This Row],[FECHA /HORA]],TBL_CalcDarwin[],47,0)</f>
        <v>#REF!</v>
      </c>
      <c r="H193" s="59" t="e">
        <f>VLOOKUP(Table14[[#This Row],[FECHA /HORA]],TBL_CalcDarwin[],44,0)</f>
        <v>#REF!</v>
      </c>
      <c r="I193" s="59" t="e">
        <f>VLOOKUP(Table14[[#This Row],[FECHA /HORA]],TBL_CalcDarwin[],45,0)</f>
        <v>#REF!</v>
      </c>
      <c r="J193" s="50" t="e">
        <f>Table14[[#This Row],[MW Proyectada (Barra A)]]+Table14[[#This Row],[MW Proyectada (Barra B)]]</f>
        <v>#REF!</v>
      </c>
    </row>
    <row r="194" spans="2:10" x14ac:dyDescent="0.35">
      <c r="B194" s="55" t="e">
        <f>Table110[[#This Row],[Fecha]]</f>
        <v>#REF!</v>
      </c>
      <c r="C194" s="49" t="e">
        <f>Table110[[#This Row],[Hora]]</f>
        <v>#REF!</v>
      </c>
      <c r="D194" s="56" t="e">
        <f>Table14[[#This Row],[Fecha]]</f>
        <v>#REF!</v>
      </c>
      <c r="E194" s="50" t="e">
        <f>Table110[[#This Row],[Viento m/s]]</f>
        <v>#REF!</v>
      </c>
      <c r="F194" s="61" t="e">
        <f>VLOOKUP(Table14[[#This Row],[FECHA /HORA]],TBL_CalcDarwin[],46,0)</f>
        <v>#REF!</v>
      </c>
      <c r="G194" s="50" t="e">
        <f>VLOOKUP(Table14[[#This Row],[FECHA /HORA]],TBL_CalcDarwin[],47,0)</f>
        <v>#REF!</v>
      </c>
      <c r="H194" s="59" t="e">
        <f>VLOOKUP(Table14[[#This Row],[FECHA /HORA]],TBL_CalcDarwin[],44,0)</f>
        <v>#REF!</v>
      </c>
      <c r="I194" s="59" t="e">
        <f>VLOOKUP(Table14[[#This Row],[FECHA /HORA]],TBL_CalcDarwin[],45,0)</f>
        <v>#REF!</v>
      </c>
      <c r="J194" s="50" t="e">
        <f>Table14[[#This Row],[MW Proyectada (Barra A)]]+Table14[[#This Row],[MW Proyectada (Barra B)]]</f>
        <v>#REF!</v>
      </c>
    </row>
    <row r="195" spans="2:10" x14ac:dyDescent="0.35">
      <c r="B195" s="55" t="e">
        <f>Table110[[#This Row],[Fecha]]</f>
        <v>#REF!</v>
      </c>
      <c r="C195" s="49" t="e">
        <f>Table110[[#This Row],[Hora]]</f>
        <v>#REF!</v>
      </c>
      <c r="D195" s="56" t="e">
        <f>Table14[[#This Row],[Fecha]]</f>
        <v>#REF!</v>
      </c>
      <c r="E195" s="50" t="e">
        <f>Table110[[#This Row],[Viento m/s]]</f>
        <v>#REF!</v>
      </c>
      <c r="F195" s="60" t="e">
        <f>VLOOKUP(Table14[[#This Row],[FECHA /HORA]],TBL_CalcDarwin[],46,0)</f>
        <v>#REF!</v>
      </c>
      <c r="G195" s="50" t="e">
        <f>VLOOKUP(Table14[[#This Row],[FECHA /HORA]],TBL_CalcDarwin[],47,0)</f>
        <v>#REF!</v>
      </c>
      <c r="H195" s="59" t="e">
        <f>VLOOKUP(Table14[[#This Row],[FECHA /HORA]],TBL_CalcDarwin[],44,0)</f>
        <v>#REF!</v>
      </c>
      <c r="I195" s="59" t="e">
        <f>VLOOKUP(Table14[[#This Row],[FECHA /HORA]],TBL_CalcDarwin[],45,0)</f>
        <v>#REF!</v>
      </c>
      <c r="J195" s="50" t="e">
        <f>Table14[[#This Row],[MW Proyectada (Barra A)]]+Table14[[#This Row],[MW Proyectada (Barra B)]]</f>
        <v>#REF!</v>
      </c>
    </row>
    <row r="196" spans="2:10" x14ac:dyDescent="0.35">
      <c r="B196" s="55" t="e">
        <f>Table110[[#This Row],[Fecha]]</f>
        <v>#REF!</v>
      </c>
      <c r="C196" s="49" t="e">
        <f>Table110[[#This Row],[Hora]]</f>
        <v>#REF!</v>
      </c>
      <c r="D196" s="56" t="e">
        <f>Table14[[#This Row],[Fecha]]</f>
        <v>#REF!</v>
      </c>
      <c r="E196" s="50" t="e">
        <f>Table110[[#This Row],[Viento m/s]]</f>
        <v>#REF!</v>
      </c>
      <c r="F196" s="60" t="e">
        <f>VLOOKUP(Table14[[#This Row],[FECHA /HORA]],TBL_CalcDarwin[],46,0)</f>
        <v>#REF!</v>
      </c>
      <c r="G196" s="50" t="e">
        <f>VLOOKUP(Table14[[#This Row],[FECHA /HORA]],TBL_CalcDarwin[],47,0)</f>
        <v>#REF!</v>
      </c>
      <c r="H196" s="59" t="e">
        <f>VLOOKUP(Table14[[#This Row],[FECHA /HORA]],TBL_CalcDarwin[],44,0)</f>
        <v>#REF!</v>
      </c>
      <c r="I196" s="59" t="e">
        <f>VLOOKUP(Table14[[#This Row],[FECHA /HORA]],TBL_CalcDarwin[],45,0)</f>
        <v>#REF!</v>
      </c>
      <c r="J196" s="50" t="e">
        <f>Table14[[#This Row],[MW Proyectada (Barra A)]]+Table14[[#This Row],[MW Proyectada (Barra B)]]</f>
        <v>#REF!</v>
      </c>
    </row>
    <row r="197" spans="2:10" x14ac:dyDescent="0.35">
      <c r="B197" s="55" t="e">
        <f>Table110[[#This Row],[Fecha]]</f>
        <v>#REF!</v>
      </c>
      <c r="C197" s="49" t="e">
        <f>Table110[[#This Row],[Hora]]</f>
        <v>#REF!</v>
      </c>
      <c r="D197" s="56" t="e">
        <f>Table14[[#This Row],[Fecha]]</f>
        <v>#REF!</v>
      </c>
      <c r="E197" s="50" t="e">
        <f>Table110[[#This Row],[Viento m/s]]</f>
        <v>#REF!</v>
      </c>
      <c r="F197" s="60" t="e">
        <f>VLOOKUP(Table14[[#This Row],[FECHA /HORA]],TBL_CalcDarwin[],46,0)</f>
        <v>#REF!</v>
      </c>
      <c r="G197" s="50" t="e">
        <f>VLOOKUP(Table14[[#This Row],[FECHA /HORA]],TBL_CalcDarwin[],47,0)</f>
        <v>#REF!</v>
      </c>
      <c r="H197" s="59" t="e">
        <f>VLOOKUP(Table14[[#This Row],[FECHA /HORA]],TBL_CalcDarwin[],44,0)</f>
        <v>#REF!</v>
      </c>
      <c r="I197" s="59" t="e">
        <f>VLOOKUP(Table14[[#This Row],[FECHA /HORA]],TBL_CalcDarwin[],45,0)</f>
        <v>#REF!</v>
      </c>
      <c r="J197" s="50" t="e">
        <f>Table14[[#This Row],[MW Proyectada (Barra A)]]+Table14[[#This Row],[MW Proyectada (Barra B)]]</f>
        <v>#REF!</v>
      </c>
    </row>
    <row r="198" spans="2:10" x14ac:dyDescent="0.35">
      <c r="B198" s="55" t="e">
        <f>Table110[[#This Row],[Fecha]]</f>
        <v>#REF!</v>
      </c>
      <c r="C198" s="49" t="e">
        <f>Table110[[#This Row],[Hora]]</f>
        <v>#REF!</v>
      </c>
      <c r="D198" s="56" t="e">
        <f>Table14[[#This Row],[Fecha]]</f>
        <v>#REF!</v>
      </c>
      <c r="E198" s="50" t="e">
        <f>Table110[[#This Row],[Viento m/s]]</f>
        <v>#REF!</v>
      </c>
      <c r="F198" s="60" t="e">
        <f>VLOOKUP(Table14[[#This Row],[FECHA /HORA]],TBL_CalcDarwin[],46,0)</f>
        <v>#REF!</v>
      </c>
      <c r="G198" s="50" t="e">
        <f>VLOOKUP(Table14[[#This Row],[FECHA /HORA]],TBL_CalcDarwin[],47,0)</f>
        <v>#REF!</v>
      </c>
      <c r="H198" s="59" t="e">
        <f>VLOOKUP(Table14[[#This Row],[FECHA /HORA]],TBL_CalcDarwin[],44,0)</f>
        <v>#REF!</v>
      </c>
      <c r="I198" s="59" t="e">
        <f>VLOOKUP(Table14[[#This Row],[FECHA /HORA]],TBL_CalcDarwin[],45,0)</f>
        <v>#REF!</v>
      </c>
      <c r="J198" s="50" t="e">
        <f>Table14[[#This Row],[MW Proyectada (Barra A)]]+Table14[[#This Row],[MW Proyectada (Barra B)]]</f>
        <v>#REF!</v>
      </c>
    </row>
    <row r="199" spans="2:10" x14ac:dyDescent="0.35">
      <c r="B199" s="55" t="e">
        <f>Table110[[#This Row],[Fecha]]</f>
        <v>#REF!</v>
      </c>
      <c r="C199" s="49" t="e">
        <f>Table110[[#This Row],[Hora]]</f>
        <v>#REF!</v>
      </c>
      <c r="D199" s="56" t="e">
        <f>Table14[[#This Row],[Fecha]]</f>
        <v>#REF!</v>
      </c>
      <c r="E199" s="50" t="e">
        <f>Table110[[#This Row],[Viento m/s]]</f>
        <v>#REF!</v>
      </c>
      <c r="F199" s="60" t="e">
        <f>VLOOKUP(Table14[[#This Row],[FECHA /HORA]],TBL_CalcDarwin[],46,0)</f>
        <v>#REF!</v>
      </c>
      <c r="G199" s="50" t="e">
        <f>VLOOKUP(Table14[[#This Row],[FECHA /HORA]],TBL_CalcDarwin[],47,0)</f>
        <v>#REF!</v>
      </c>
      <c r="H199" s="59" t="e">
        <f>VLOOKUP(Table14[[#This Row],[FECHA /HORA]],TBL_CalcDarwin[],44,0)</f>
        <v>#REF!</v>
      </c>
      <c r="I199" s="59" t="e">
        <f>VLOOKUP(Table14[[#This Row],[FECHA /HORA]],TBL_CalcDarwin[],45,0)</f>
        <v>#REF!</v>
      </c>
      <c r="J199" s="50" t="e">
        <f>Table14[[#This Row],[MW Proyectada (Barra A)]]+Table14[[#This Row],[MW Proyectada (Barra B)]]</f>
        <v>#REF!</v>
      </c>
    </row>
    <row r="200" spans="2:10" x14ac:dyDescent="0.35">
      <c r="B200" s="55" t="e">
        <f>Table110[[#This Row],[Fecha]]</f>
        <v>#REF!</v>
      </c>
      <c r="C200" s="49" t="e">
        <f>Table110[[#This Row],[Hora]]</f>
        <v>#REF!</v>
      </c>
      <c r="D200" s="56" t="e">
        <f>Table14[[#This Row],[Fecha]]</f>
        <v>#REF!</v>
      </c>
      <c r="E200" s="50" t="e">
        <f>Table110[[#This Row],[Viento m/s]]</f>
        <v>#REF!</v>
      </c>
      <c r="F200" s="60" t="e">
        <f>VLOOKUP(Table14[[#This Row],[FECHA /HORA]],TBL_CalcDarwin[],46,0)</f>
        <v>#REF!</v>
      </c>
      <c r="G200" s="50" t="e">
        <f>VLOOKUP(Table14[[#This Row],[FECHA /HORA]],TBL_CalcDarwin[],47,0)</f>
        <v>#REF!</v>
      </c>
      <c r="H200" s="59" t="e">
        <f>VLOOKUP(Table14[[#This Row],[FECHA /HORA]],TBL_CalcDarwin[],44,0)</f>
        <v>#REF!</v>
      </c>
      <c r="I200" s="59" t="e">
        <f>VLOOKUP(Table14[[#This Row],[FECHA /HORA]],TBL_CalcDarwin[],45,0)</f>
        <v>#REF!</v>
      </c>
      <c r="J200" s="50" t="e">
        <f>Table14[[#This Row],[MW Proyectada (Barra A)]]+Table14[[#This Row],[MW Proyectada (Barra B)]]</f>
        <v>#REF!</v>
      </c>
    </row>
    <row r="201" spans="2:10" x14ac:dyDescent="0.35">
      <c r="B201" s="55" t="e">
        <f>Table110[[#This Row],[Fecha]]</f>
        <v>#REF!</v>
      </c>
      <c r="C201" s="49" t="e">
        <f>Table110[[#This Row],[Hora]]</f>
        <v>#REF!</v>
      </c>
      <c r="D201" s="56" t="e">
        <f>Table14[[#This Row],[Fecha]]</f>
        <v>#REF!</v>
      </c>
      <c r="E201" s="50" t="e">
        <f>Table110[[#This Row],[Viento m/s]]</f>
        <v>#REF!</v>
      </c>
      <c r="F201" s="60" t="e">
        <f>VLOOKUP(Table14[[#This Row],[FECHA /HORA]],TBL_CalcDarwin[],46,0)</f>
        <v>#REF!</v>
      </c>
      <c r="G201" s="50" t="e">
        <f>VLOOKUP(Table14[[#This Row],[FECHA /HORA]],TBL_CalcDarwin[],47,0)</f>
        <v>#REF!</v>
      </c>
      <c r="H201" s="59" t="e">
        <f>VLOOKUP(Table14[[#This Row],[FECHA /HORA]],TBL_CalcDarwin[],44,0)</f>
        <v>#REF!</v>
      </c>
      <c r="I201" s="59" t="e">
        <f>VLOOKUP(Table14[[#This Row],[FECHA /HORA]],TBL_CalcDarwin[],45,0)</f>
        <v>#REF!</v>
      </c>
      <c r="J201" s="50" t="e">
        <f>Table14[[#This Row],[MW Proyectada (Barra A)]]+Table14[[#This Row],[MW Proyectada (Barra B)]]</f>
        <v>#REF!</v>
      </c>
    </row>
    <row r="202" spans="2:10" x14ac:dyDescent="0.35">
      <c r="B202" s="55" t="e">
        <f>Table110[[#This Row],[Fecha]]</f>
        <v>#REF!</v>
      </c>
      <c r="C202" s="49" t="e">
        <f>Table110[[#This Row],[Hora]]</f>
        <v>#REF!</v>
      </c>
      <c r="D202" s="56" t="e">
        <f>Table14[[#This Row],[Fecha]]</f>
        <v>#REF!</v>
      </c>
      <c r="E202" s="50" t="e">
        <f>Table110[[#This Row],[Viento m/s]]</f>
        <v>#REF!</v>
      </c>
      <c r="F202" s="60" t="e">
        <f>VLOOKUP(Table14[[#This Row],[FECHA /HORA]],TBL_CalcDarwin[],46,0)</f>
        <v>#REF!</v>
      </c>
      <c r="G202" s="50" t="e">
        <f>VLOOKUP(Table14[[#This Row],[FECHA /HORA]],TBL_CalcDarwin[],47,0)</f>
        <v>#REF!</v>
      </c>
      <c r="H202" s="59" t="e">
        <f>VLOOKUP(Table14[[#This Row],[FECHA /HORA]],TBL_CalcDarwin[],44,0)</f>
        <v>#REF!</v>
      </c>
      <c r="I202" s="59" t="e">
        <f>VLOOKUP(Table14[[#This Row],[FECHA /HORA]],TBL_CalcDarwin[],45,0)</f>
        <v>#REF!</v>
      </c>
      <c r="J202" s="50" t="e">
        <f>Table14[[#This Row],[MW Proyectada (Barra A)]]+Table14[[#This Row],[MW Proyectada (Barra B)]]</f>
        <v>#REF!</v>
      </c>
    </row>
    <row r="203" spans="2:10" x14ac:dyDescent="0.35">
      <c r="B203" s="55" t="e">
        <f>Table110[[#This Row],[Fecha]]</f>
        <v>#REF!</v>
      </c>
      <c r="C203" s="49" t="e">
        <f>Table110[[#This Row],[Hora]]</f>
        <v>#REF!</v>
      </c>
      <c r="D203" s="56" t="e">
        <f>Table14[[#This Row],[Fecha]]</f>
        <v>#REF!</v>
      </c>
      <c r="E203" s="50" t="e">
        <f>Table110[[#This Row],[Viento m/s]]</f>
        <v>#REF!</v>
      </c>
      <c r="F203" s="60" t="e">
        <f>VLOOKUP(Table14[[#This Row],[FECHA /HORA]],TBL_CalcDarwin[],46,0)</f>
        <v>#REF!</v>
      </c>
      <c r="G203" s="50" t="e">
        <f>VLOOKUP(Table14[[#This Row],[FECHA /HORA]],TBL_CalcDarwin[],47,0)</f>
        <v>#REF!</v>
      </c>
      <c r="H203" s="59" t="e">
        <f>VLOOKUP(Table14[[#This Row],[FECHA /HORA]],TBL_CalcDarwin[],44,0)</f>
        <v>#REF!</v>
      </c>
      <c r="I203" s="59" t="e">
        <f>VLOOKUP(Table14[[#This Row],[FECHA /HORA]],TBL_CalcDarwin[],45,0)</f>
        <v>#REF!</v>
      </c>
      <c r="J203" s="50" t="e">
        <f>Table14[[#This Row],[MW Proyectada (Barra A)]]+Table14[[#This Row],[MW Proyectada (Barra B)]]</f>
        <v>#REF!</v>
      </c>
    </row>
    <row r="204" spans="2:10" x14ac:dyDescent="0.35">
      <c r="B204" s="55" t="e">
        <f>Table110[[#This Row],[Fecha]]</f>
        <v>#REF!</v>
      </c>
      <c r="C204" s="49" t="e">
        <f>Table110[[#This Row],[Hora]]</f>
        <v>#REF!</v>
      </c>
      <c r="D204" s="56" t="e">
        <f>Table14[[#This Row],[Fecha]]</f>
        <v>#REF!</v>
      </c>
      <c r="E204" s="50" t="e">
        <f>Table110[[#This Row],[Viento m/s]]</f>
        <v>#REF!</v>
      </c>
      <c r="F204" s="60" t="e">
        <f>VLOOKUP(Table14[[#This Row],[FECHA /HORA]],TBL_CalcDarwin[],46,0)</f>
        <v>#REF!</v>
      </c>
      <c r="G204" s="50" t="e">
        <f>VLOOKUP(Table14[[#This Row],[FECHA /HORA]],TBL_CalcDarwin[],47,0)</f>
        <v>#REF!</v>
      </c>
      <c r="H204" s="59" t="e">
        <f>VLOOKUP(Table14[[#This Row],[FECHA /HORA]],TBL_CalcDarwin[],44,0)</f>
        <v>#REF!</v>
      </c>
      <c r="I204" s="59" t="e">
        <f>VLOOKUP(Table14[[#This Row],[FECHA /HORA]],TBL_CalcDarwin[],45,0)</f>
        <v>#REF!</v>
      </c>
      <c r="J204" s="50" t="e">
        <f>Table14[[#This Row],[MW Proyectada (Barra A)]]+Table14[[#This Row],[MW Proyectada (Barra B)]]</f>
        <v>#REF!</v>
      </c>
    </row>
    <row r="205" spans="2:10" x14ac:dyDescent="0.35">
      <c r="B205" s="55" t="e">
        <f>Table110[[#This Row],[Fecha]]</f>
        <v>#REF!</v>
      </c>
      <c r="C205" s="49" t="e">
        <f>Table110[[#This Row],[Hora]]</f>
        <v>#REF!</v>
      </c>
      <c r="D205" s="56" t="e">
        <f>Table14[[#This Row],[Fecha]]</f>
        <v>#REF!</v>
      </c>
      <c r="E205" s="50" t="e">
        <f>Table110[[#This Row],[Viento m/s]]</f>
        <v>#REF!</v>
      </c>
      <c r="F205" s="60" t="e">
        <f>VLOOKUP(Table14[[#This Row],[FECHA /HORA]],TBL_CalcDarwin[],46,0)</f>
        <v>#REF!</v>
      </c>
      <c r="G205" s="50" t="e">
        <f>VLOOKUP(Table14[[#This Row],[FECHA /HORA]],TBL_CalcDarwin[],47,0)</f>
        <v>#REF!</v>
      </c>
      <c r="H205" s="59" t="e">
        <f>VLOOKUP(Table14[[#This Row],[FECHA /HORA]],TBL_CalcDarwin[],44,0)</f>
        <v>#REF!</v>
      </c>
      <c r="I205" s="59" t="e">
        <f>VLOOKUP(Table14[[#This Row],[FECHA /HORA]],TBL_CalcDarwin[],45,0)</f>
        <v>#REF!</v>
      </c>
      <c r="J205" s="50" t="e">
        <f>Table14[[#This Row],[MW Proyectada (Barra A)]]+Table14[[#This Row],[MW Proyectada (Barra B)]]</f>
        <v>#REF!</v>
      </c>
    </row>
    <row r="206" spans="2:10" x14ac:dyDescent="0.35">
      <c r="B206" s="55" t="e">
        <f>Table110[[#This Row],[Fecha]]</f>
        <v>#REF!</v>
      </c>
      <c r="C206" s="49" t="e">
        <f>Table110[[#This Row],[Hora]]</f>
        <v>#REF!</v>
      </c>
      <c r="D206" s="56" t="e">
        <f>Table14[[#This Row],[Fecha]]</f>
        <v>#REF!</v>
      </c>
      <c r="E206" s="50" t="e">
        <f>Table110[[#This Row],[Viento m/s]]</f>
        <v>#REF!</v>
      </c>
      <c r="F206" s="60" t="e">
        <f>VLOOKUP(Table14[[#This Row],[FECHA /HORA]],TBL_CalcDarwin[],46,0)</f>
        <v>#REF!</v>
      </c>
      <c r="G206" s="50" t="e">
        <f>VLOOKUP(Table14[[#This Row],[FECHA /HORA]],TBL_CalcDarwin[],47,0)</f>
        <v>#REF!</v>
      </c>
      <c r="H206" s="59" t="e">
        <f>VLOOKUP(Table14[[#This Row],[FECHA /HORA]],TBL_CalcDarwin[],44,0)</f>
        <v>#REF!</v>
      </c>
      <c r="I206" s="59" t="e">
        <f>VLOOKUP(Table14[[#This Row],[FECHA /HORA]],TBL_CalcDarwin[],45,0)</f>
        <v>#REF!</v>
      </c>
      <c r="J206" s="50" t="e">
        <f>Table14[[#This Row],[MW Proyectada (Barra A)]]+Table14[[#This Row],[MW Proyectada (Barra B)]]</f>
        <v>#REF!</v>
      </c>
    </row>
    <row r="207" spans="2:10" x14ac:dyDescent="0.35">
      <c r="B207" s="55" t="e">
        <f>Table110[[#This Row],[Fecha]]</f>
        <v>#REF!</v>
      </c>
      <c r="C207" s="49" t="e">
        <f>Table110[[#This Row],[Hora]]</f>
        <v>#REF!</v>
      </c>
      <c r="D207" s="56" t="e">
        <f>Table14[[#This Row],[Fecha]]</f>
        <v>#REF!</v>
      </c>
      <c r="E207" s="50" t="e">
        <f>Table110[[#This Row],[Viento m/s]]</f>
        <v>#REF!</v>
      </c>
      <c r="F207" s="60" t="e">
        <f>VLOOKUP(Table14[[#This Row],[FECHA /HORA]],TBL_CalcDarwin[],46,0)</f>
        <v>#REF!</v>
      </c>
      <c r="G207" s="50" t="e">
        <f>VLOOKUP(Table14[[#This Row],[FECHA /HORA]],TBL_CalcDarwin[],47,0)</f>
        <v>#REF!</v>
      </c>
      <c r="H207" s="59" t="e">
        <f>VLOOKUP(Table14[[#This Row],[FECHA /HORA]],TBL_CalcDarwin[],44,0)</f>
        <v>#REF!</v>
      </c>
      <c r="I207" s="59" t="e">
        <f>VLOOKUP(Table14[[#This Row],[FECHA /HORA]],TBL_CalcDarwin[],45,0)</f>
        <v>#REF!</v>
      </c>
      <c r="J207" s="50" t="e">
        <f>Table14[[#This Row],[MW Proyectada (Barra A)]]+Table14[[#This Row],[MW Proyectada (Barra B)]]</f>
        <v>#REF!</v>
      </c>
    </row>
    <row r="208" spans="2:10" x14ac:dyDescent="0.35">
      <c r="B208" s="55" t="e">
        <f>Table110[[#This Row],[Fecha]]</f>
        <v>#REF!</v>
      </c>
      <c r="C208" s="49" t="e">
        <f>Table110[[#This Row],[Hora]]</f>
        <v>#REF!</v>
      </c>
      <c r="D208" s="56" t="e">
        <f>Table14[[#This Row],[Fecha]]</f>
        <v>#REF!</v>
      </c>
      <c r="E208" s="50" t="e">
        <f>Table110[[#This Row],[Viento m/s]]</f>
        <v>#REF!</v>
      </c>
      <c r="F208" s="60" t="e">
        <f>VLOOKUP(Table14[[#This Row],[FECHA /HORA]],TBL_CalcDarwin[],46,0)</f>
        <v>#REF!</v>
      </c>
      <c r="G208" s="50" t="e">
        <f>VLOOKUP(Table14[[#This Row],[FECHA /HORA]],TBL_CalcDarwin[],47,0)</f>
        <v>#REF!</v>
      </c>
      <c r="H208" s="59" t="e">
        <f>VLOOKUP(Table14[[#This Row],[FECHA /HORA]],TBL_CalcDarwin[],44,0)</f>
        <v>#REF!</v>
      </c>
      <c r="I208" s="59" t="e">
        <f>VLOOKUP(Table14[[#This Row],[FECHA /HORA]],TBL_CalcDarwin[],45,0)</f>
        <v>#REF!</v>
      </c>
      <c r="J208" s="50" t="e">
        <f>Table14[[#This Row],[MW Proyectada (Barra A)]]+Table14[[#This Row],[MW Proyectada (Barra B)]]</f>
        <v>#REF!</v>
      </c>
    </row>
    <row r="209" spans="2:10" x14ac:dyDescent="0.35">
      <c r="B209" s="55" t="e">
        <f>Table110[[#This Row],[Fecha]]</f>
        <v>#REF!</v>
      </c>
      <c r="C209" s="49" t="e">
        <f>Table110[[#This Row],[Hora]]</f>
        <v>#REF!</v>
      </c>
      <c r="D209" s="56" t="e">
        <f>Table14[[#This Row],[Fecha]]</f>
        <v>#REF!</v>
      </c>
      <c r="E209" s="50" t="e">
        <f>Table110[[#This Row],[Viento m/s]]</f>
        <v>#REF!</v>
      </c>
      <c r="F209" s="60" t="e">
        <f>VLOOKUP(Table14[[#This Row],[FECHA /HORA]],TBL_CalcDarwin[],46,0)</f>
        <v>#REF!</v>
      </c>
      <c r="G209" s="50" t="e">
        <f>VLOOKUP(Table14[[#This Row],[FECHA /HORA]],TBL_CalcDarwin[],47,0)</f>
        <v>#REF!</v>
      </c>
      <c r="H209" s="59" t="e">
        <f>VLOOKUP(Table14[[#This Row],[FECHA /HORA]],TBL_CalcDarwin[],44,0)</f>
        <v>#REF!</v>
      </c>
      <c r="I209" s="59" t="e">
        <f>VLOOKUP(Table14[[#This Row],[FECHA /HORA]],TBL_CalcDarwin[],45,0)</f>
        <v>#REF!</v>
      </c>
      <c r="J209" s="50" t="e">
        <f>Table14[[#This Row],[MW Proyectada (Barra A)]]+Table14[[#This Row],[MW Proyectada (Barra B)]]</f>
        <v>#REF!</v>
      </c>
    </row>
    <row r="210" spans="2:10" x14ac:dyDescent="0.35">
      <c r="B210" s="55" t="e">
        <f>Table110[[#This Row],[Fecha]]</f>
        <v>#REF!</v>
      </c>
      <c r="C210" s="49" t="e">
        <f>Table110[[#This Row],[Hora]]</f>
        <v>#REF!</v>
      </c>
      <c r="D210" s="56" t="e">
        <f>Table14[[#This Row],[Fecha]]</f>
        <v>#REF!</v>
      </c>
      <c r="E210" s="50" t="e">
        <f>Table110[[#This Row],[Viento m/s]]</f>
        <v>#REF!</v>
      </c>
      <c r="F210" s="60" t="e">
        <f>VLOOKUP(Table14[[#This Row],[FECHA /HORA]],TBL_CalcDarwin[],46,0)</f>
        <v>#REF!</v>
      </c>
      <c r="G210" s="50" t="e">
        <f>VLOOKUP(Table14[[#This Row],[FECHA /HORA]],TBL_CalcDarwin[],47,0)</f>
        <v>#REF!</v>
      </c>
      <c r="H210" s="59" t="e">
        <f>VLOOKUP(Table14[[#This Row],[FECHA /HORA]],TBL_CalcDarwin[],44,0)</f>
        <v>#REF!</v>
      </c>
      <c r="I210" s="59" t="e">
        <f>VLOOKUP(Table14[[#This Row],[FECHA /HORA]],TBL_CalcDarwin[],45,0)</f>
        <v>#REF!</v>
      </c>
      <c r="J210" s="50" t="e">
        <f>Table14[[#This Row],[MW Proyectada (Barra A)]]+Table14[[#This Row],[MW Proyectada (Barra B)]]</f>
        <v>#REF!</v>
      </c>
    </row>
    <row r="211" spans="2:10" x14ac:dyDescent="0.35">
      <c r="B211" s="55" t="e">
        <f>Table110[[#This Row],[Fecha]]</f>
        <v>#REF!</v>
      </c>
      <c r="C211" s="49" t="e">
        <f>Table110[[#This Row],[Hora]]</f>
        <v>#REF!</v>
      </c>
      <c r="D211" s="56" t="e">
        <f>Table14[[#This Row],[Fecha]]</f>
        <v>#REF!</v>
      </c>
      <c r="E211" s="50" t="e">
        <f>Table110[[#This Row],[Viento m/s]]</f>
        <v>#REF!</v>
      </c>
      <c r="F211" s="60" t="e">
        <f>VLOOKUP(Table14[[#This Row],[FECHA /HORA]],TBL_CalcDarwin[],46,0)</f>
        <v>#REF!</v>
      </c>
      <c r="G211" s="50" t="e">
        <f>VLOOKUP(Table14[[#This Row],[FECHA /HORA]],TBL_CalcDarwin[],47,0)</f>
        <v>#REF!</v>
      </c>
      <c r="H211" s="59" t="e">
        <f>VLOOKUP(Table14[[#This Row],[FECHA /HORA]],TBL_CalcDarwin[],44,0)</f>
        <v>#REF!</v>
      </c>
      <c r="I211" s="59" t="e">
        <f>VLOOKUP(Table14[[#This Row],[FECHA /HORA]],TBL_CalcDarwin[],45,0)</f>
        <v>#REF!</v>
      </c>
      <c r="J211" s="50" t="e">
        <f>Table14[[#This Row],[MW Proyectada (Barra A)]]+Table14[[#This Row],[MW Proyectada (Barra B)]]</f>
        <v>#REF!</v>
      </c>
    </row>
    <row r="212" spans="2:10" x14ac:dyDescent="0.35">
      <c r="B212" s="55" t="e">
        <f>Table110[[#This Row],[Fecha]]</f>
        <v>#REF!</v>
      </c>
      <c r="C212" s="49" t="e">
        <f>Table110[[#This Row],[Hora]]</f>
        <v>#REF!</v>
      </c>
      <c r="D212" s="56" t="e">
        <f>Table14[[#This Row],[Fecha]]</f>
        <v>#REF!</v>
      </c>
      <c r="E212" s="50" t="e">
        <f>Table110[[#This Row],[Viento m/s]]</f>
        <v>#REF!</v>
      </c>
      <c r="F212" s="60" t="e">
        <f>VLOOKUP(Table14[[#This Row],[FECHA /HORA]],TBL_CalcDarwin[],46,0)</f>
        <v>#REF!</v>
      </c>
      <c r="G212" s="50" t="e">
        <f>VLOOKUP(Table14[[#This Row],[FECHA /HORA]],TBL_CalcDarwin[],47,0)</f>
        <v>#REF!</v>
      </c>
      <c r="H212" s="59" t="e">
        <f>VLOOKUP(Table14[[#This Row],[FECHA /HORA]],TBL_CalcDarwin[],44,0)</f>
        <v>#REF!</v>
      </c>
      <c r="I212" s="59" t="e">
        <f>VLOOKUP(Table14[[#This Row],[FECHA /HORA]],TBL_CalcDarwin[],45,0)</f>
        <v>#REF!</v>
      </c>
      <c r="J212" s="50" t="e">
        <f>Table14[[#This Row],[MW Proyectada (Barra A)]]+Table14[[#This Row],[MW Proyectada (Barra B)]]</f>
        <v>#REF!</v>
      </c>
    </row>
    <row r="213" spans="2:10" x14ac:dyDescent="0.35">
      <c r="B213" s="55" t="e">
        <f>Table110[[#This Row],[Fecha]]</f>
        <v>#REF!</v>
      </c>
      <c r="C213" s="49" t="e">
        <f>Table110[[#This Row],[Hora]]</f>
        <v>#REF!</v>
      </c>
      <c r="D213" s="56" t="e">
        <f>Table14[[#This Row],[Fecha]]</f>
        <v>#REF!</v>
      </c>
      <c r="E213" s="50" t="e">
        <f>Table110[[#This Row],[Viento m/s]]</f>
        <v>#REF!</v>
      </c>
      <c r="F213" s="60" t="e">
        <f>VLOOKUP(Table14[[#This Row],[FECHA /HORA]],TBL_CalcDarwin[],46,0)</f>
        <v>#REF!</v>
      </c>
      <c r="G213" s="50" t="e">
        <f>VLOOKUP(Table14[[#This Row],[FECHA /HORA]],TBL_CalcDarwin[],47,0)</f>
        <v>#REF!</v>
      </c>
      <c r="H213" s="59" t="e">
        <f>VLOOKUP(Table14[[#This Row],[FECHA /HORA]],TBL_CalcDarwin[],44,0)</f>
        <v>#REF!</v>
      </c>
      <c r="I213" s="59" t="e">
        <f>VLOOKUP(Table14[[#This Row],[FECHA /HORA]],TBL_CalcDarwin[],45,0)</f>
        <v>#REF!</v>
      </c>
      <c r="J213" s="50" t="e">
        <f>Table14[[#This Row],[MW Proyectada (Barra A)]]+Table14[[#This Row],[MW Proyectada (Barra B)]]</f>
        <v>#REF!</v>
      </c>
    </row>
    <row r="214" spans="2:10" x14ac:dyDescent="0.35">
      <c r="B214" s="55" t="e">
        <f>Table110[[#This Row],[Fecha]]</f>
        <v>#REF!</v>
      </c>
      <c r="C214" s="49" t="e">
        <f>Table110[[#This Row],[Hora]]</f>
        <v>#REF!</v>
      </c>
      <c r="D214" s="56" t="e">
        <f>Table14[[#This Row],[Fecha]]</f>
        <v>#REF!</v>
      </c>
      <c r="E214" s="50" t="e">
        <f>Table110[[#This Row],[Viento m/s]]</f>
        <v>#REF!</v>
      </c>
      <c r="F214" s="60" t="e">
        <f>VLOOKUP(Table14[[#This Row],[FECHA /HORA]],TBL_CalcDarwin[],46,0)</f>
        <v>#REF!</v>
      </c>
      <c r="G214" s="50" t="e">
        <f>VLOOKUP(Table14[[#This Row],[FECHA /HORA]],TBL_CalcDarwin[],47,0)</f>
        <v>#REF!</v>
      </c>
      <c r="H214" s="59" t="e">
        <f>VLOOKUP(Table14[[#This Row],[FECHA /HORA]],TBL_CalcDarwin[],44,0)</f>
        <v>#REF!</v>
      </c>
      <c r="I214" s="59" t="e">
        <f>VLOOKUP(Table14[[#This Row],[FECHA /HORA]],TBL_CalcDarwin[],45,0)</f>
        <v>#REF!</v>
      </c>
      <c r="J214" s="50" t="e">
        <f>Table14[[#This Row],[MW Proyectada (Barra A)]]+Table14[[#This Row],[MW Proyectada (Barra B)]]</f>
        <v>#REF!</v>
      </c>
    </row>
    <row r="215" spans="2:10" x14ac:dyDescent="0.35">
      <c r="B215" s="55" t="e">
        <f>Table110[[#This Row],[Fecha]]</f>
        <v>#REF!</v>
      </c>
      <c r="C215" s="49" t="e">
        <f>Table110[[#This Row],[Hora]]</f>
        <v>#REF!</v>
      </c>
      <c r="D215" s="56" t="e">
        <f>Table14[[#This Row],[Fecha]]</f>
        <v>#REF!</v>
      </c>
      <c r="E215" s="50" t="e">
        <f>Table110[[#This Row],[Viento m/s]]</f>
        <v>#REF!</v>
      </c>
      <c r="F215" s="60" t="e">
        <f>VLOOKUP(Table14[[#This Row],[FECHA /HORA]],TBL_CalcDarwin[],46,0)</f>
        <v>#REF!</v>
      </c>
      <c r="G215" s="50" t="e">
        <f>VLOOKUP(Table14[[#This Row],[FECHA /HORA]],TBL_CalcDarwin[],47,0)</f>
        <v>#REF!</v>
      </c>
      <c r="H215" s="59" t="e">
        <f>VLOOKUP(Table14[[#This Row],[FECHA /HORA]],TBL_CalcDarwin[],44,0)</f>
        <v>#REF!</v>
      </c>
      <c r="I215" s="59" t="e">
        <f>VLOOKUP(Table14[[#This Row],[FECHA /HORA]],TBL_CalcDarwin[],45,0)</f>
        <v>#REF!</v>
      </c>
      <c r="J215" s="50" t="e">
        <f>Table14[[#This Row],[MW Proyectada (Barra A)]]+Table14[[#This Row],[MW Proyectada (Barra B)]]</f>
        <v>#REF!</v>
      </c>
    </row>
    <row r="216" spans="2:10" x14ac:dyDescent="0.35">
      <c r="B216" s="55" t="e">
        <f>Table110[[#This Row],[Fecha]]</f>
        <v>#REF!</v>
      </c>
      <c r="C216" s="49" t="e">
        <f>Table110[[#This Row],[Hora]]</f>
        <v>#REF!</v>
      </c>
      <c r="D216" s="56" t="e">
        <f>Table14[[#This Row],[Fecha]]</f>
        <v>#REF!</v>
      </c>
      <c r="E216" s="50" t="e">
        <f>Table110[[#This Row],[Viento m/s]]</f>
        <v>#REF!</v>
      </c>
      <c r="F216" s="60" t="e">
        <f>VLOOKUP(Table14[[#This Row],[FECHA /HORA]],TBL_CalcDarwin[],46,0)</f>
        <v>#REF!</v>
      </c>
      <c r="G216" s="50" t="e">
        <f>VLOOKUP(Table14[[#This Row],[FECHA /HORA]],TBL_CalcDarwin[],47,0)</f>
        <v>#REF!</v>
      </c>
      <c r="H216" s="59" t="e">
        <f>VLOOKUP(Table14[[#This Row],[FECHA /HORA]],TBL_CalcDarwin[],44,0)</f>
        <v>#REF!</v>
      </c>
      <c r="I216" s="59" t="e">
        <f>VLOOKUP(Table14[[#This Row],[FECHA /HORA]],TBL_CalcDarwin[],45,0)</f>
        <v>#REF!</v>
      </c>
      <c r="J216" s="50" t="e">
        <f>Table14[[#This Row],[MW Proyectada (Barra A)]]+Table14[[#This Row],[MW Proyectada (Barra B)]]</f>
        <v>#REF!</v>
      </c>
    </row>
    <row r="217" spans="2:10" x14ac:dyDescent="0.35">
      <c r="B217" s="55" t="e">
        <f>Table110[[#This Row],[Fecha]]</f>
        <v>#REF!</v>
      </c>
      <c r="C217" s="49" t="e">
        <f>Table110[[#This Row],[Hora]]</f>
        <v>#REF!</v>
      </c>
      <c r="D217" s="56" t="e">
        <f>Table14[[#This Row],[Fecha]]</f>
        <v>#REF!</v>
      </c>
      <c r="E217" s="50" t="e">
        <f>Table110[[#This Row],[Viento m/s]]</f>
        <v>#REF!</v>
      </c>
      <c r="F217" s="60" t="e">
        <f>VLOOKUP(Table14[[#This Row],[FECHA /HORA]],TBL_CalcDarwin[],46,0)</f>
        <v>#REF!</v>
      </c>
      <c r="G217" s="50" t="e">
        <f>VLOOKUP(Table14[[#This Row],[FECHA /HORA]],TBL_CalcDarwin[],47,0)</f>
        <v>#REF!</v>
      </c>
      <c r="H217" s="59" t="e">
        <f>VLOOKUP(Table14[[#This Row],[FECHA /HORA]],TBL_CalcDarwin[],44,0)</f>
        <v>#REF!</v>
      </c>
      <c r="I217" s="59" t="e">
        <f>VLOOKUP(Table14[[#This Row],[FECHA /HORA]],TBL_CalcDarwin[],45,0)</f>
        <v>#REF!</v>
      </c>
      <c r="J217" s="50" t="e">
        <f>Table14[[#This Row],[MW Proyectada (Barra A)]]+Table14[[#This Row],[MW Proyectada (Barra B)]]</f>
        <v>#REF!</v>
      </c>
    </row>
    <row r="218" spans="2:10" x14ac:dyDescent="0.35">
      <c r="B218" s="55" t="e">
        <f>Table110[[#This Row],[Fecha]]</f>
        <v>#REF!</v>
      </c>
      <c r="C218" s="49" t="e">
        <f>Table110[[#This Row],[Hora]]</f>
        <v>#REF!</v>
      </c>
      <c r="D218" s="56" t="e">
        <f>Table14[[#This Row],[Fecha]]</f>
        <v>#REF!</v>
      </c>
      <c r="E218" s="50" t="e">
        <f>Table110[[#This Row],[Viento m/s]]</f>
        <v>#REF!</v>
      </c>
      <c r="F218" s="60" t="e">
        <f>VLOOKUP(Table14[[#This Row],[FECHA /HORA]],TBL_CalcDarwin[],46,0)</f>
        <v>#REF!</v>
      </c>
      <c r="G218" s="50" t="e">
        <f>VLOOKUP(Table14[[#This Row],[FECHA /HORA]],TBL_CalcDarwin[],47,0)</f>
        <v>#REF!</v>
      </c>
      <c r="H218" s="59" t="e">
        <f>VLOOKUP(Table14[[#This Row],[FECHA /HORA]],TBL_CalcDarwin[],44,0)</f>
        <v>#REF!</v>
      </c>
      <c r="I218" s="59" t="e">
        <f>VLOOKUP(Table14[[#This Row],[FECHA /HORA]],TBL_CalcDarwin[],45,0)</f>
        <v>#REF!</v>
      </c>
      <c r="J218" s="50" t="e">
        <f>Table14[[#This Row],[MW Proyectada (Barra A)]]+Table14[[#This Row],[MW Proyectada (Barra B)]]</f>
        <v>#REF!</v>
      </c>
    </row>
    <row r="219" spans="2:10" x14ac:dyDescent="0.35">
      <c r="B219" s="55" t="e">
        <f>Table110[[#This Row],[Fecha]]</f>
        <v>#REF!</v>
      </c>
      <c r="C219" s="49" t="e">
        <f>Table110[[#This Row],[Hora]]</f>
        <v>#REF!</v>
      </c>
      <c r="D219" s="56" t="e">
        <f>Table14[[#This Row],[Fecha]]</f>
        <v>#REF!</v>
      </c>
      <c r="E219" s="50" t="e">
        <f>Table110[[#This Row],[Viento m/s]]</f>
        <v>#REF!</v>
      </c>
      <c r="F219" s="60" t="e">
        <f>VLOOKUP(Table14[[#This Row],[FECHA /HORA]],TBL_CalcDarwin[],46,0)</f>
        <v>#REF!</v>
      </c>
      <c r="G219" s="50" t="e">
        <f>VLOOKUP(Table14[[#This Row],[FECHA /HORA]],TBL_CalcDarwin[],47,0)</f>
        <v>#REF!</v>
      </c>
      <c r="H219" s="59" t="e">
        <f>VLOOKUP(Table14[[#This Row],[FECHA /HORA]],TBL_CalcDarwin[],44,0)</f>
        <v>#REF!</v>
      </c>
      <c r="I219" s="59" t="e">
        <f>VLOOKUP(Table14[[#This Row],[FECHA /HORA]],TBL_CalcDarwin[],45,0)</f>
        <v>#REF!</v>
      </c>
      <c r="J219" s="50" t="e">
        <f>Table14[[#This Row],[MW Proyectada (Barra A)]]+Table14[[#This Row],[MW Proyectada (Barra B)]]</f>
        <v>#REF!</v>
      </c>
    </row>
    <row r="220" spans="2:10" x14ac:dyDescent="0.35">
      <c r="B220" s="55" t="e">
        <f>Table110[[#This Row],[Fecha]]</f>
        <v>#REF!</v>
      </c>
      <c r="C220" s="49" t="e">
        <f>Table110[[#This Row],[Hora]]</f>
        <v>#REF!</v>
      </c>
      <c r="D220" s="56" t="e">
        <f>Table14[[#This Row],[Fecha]]</f>
        <v>#REF!</v>
      </c>
      <c r="E220" s="50" t="e">
        <f>Table110[[#This Row],[Viento m/s]]</f>
        <v>#REF!</v>
      </c>
      <c r="F220" s="60" t="e">
        <f>VLOOKUP(Table14[[#This Row],[FECHA /HORA]],TBL_CalcDarwin[],46,0)</f>
        <v>#REF!</v>
      </c>
      <c r="G220" s="50" t="e">
        <f>VLOOKUP(Table14[[#This Row],[FECHA /HORA]],TBL_CalcDarwin[],47,0)</f>
        <v>#REF!</v>
      </c>
      <c r="H220" s="59" t="e">
        <f>VLOOKUP(Table14[[#This Row],[FECHA /HORA]],TBL_CalcDarwin[],44,0)</f>
        <v>#REF!</v>
      </c>
      <c r="I220" s="59" t="e">
        <f>VLOOKUP(Table14[[#This Row],[FECHA /HORA]],TBL_CalcDarwin[],45,0)</f>
        <v>#REF!</v>
      </c>
      <c r="J220" s="50" t="e">
        <f>Table14[[#This Row],[MW Proyectada (Barra A)]]+Table14[[#This Row],[MW Proyectada (Barra B)]]</f>
        <v>#REF!</v>
      </c>
    </row>
    <row r="221" spans="2:10" x14ac:dyDescent="0.35">
      <c r="B221" s="55" t="e">
        <f>Table110[[#This Row],[Fecha]]</f>
        <v>#REF!</v>
      </c>
      <c r="C221" s="49" t="e">
        <f>Table110[[#This Row],[Hora]]</f>
        <v>#REF!</v>
      </c>
      <c r="D221" s="56" t="e">
        <f>Table14[[#This Row],[Fecha]]</f>
        <v>#REF!</v>
      </c>
      <c r="E221" s="50" t="e">
        <f>Table110[[#This Row],[Viento m/s]]</f>
        <v>#REF!</v>
      </c>
      <c r="F221" s="60" t="e">
        <f>VLOOKUP(Table14[[#This Row],[FECHA /HORA]],TBL_CalcDarwin[],46,0)</f>
        <v>#REF!</v>
      </c>
      <c r="G221" s="50" t="e">
        <f>VLOOKUP(Table14[[#This Row],[FECHA /HORA]],TBL_CalcDarwin[],47,0)</f>
        <v>#REF!</v>
      </c>
      <c r="H221" s="59" t="e">
        <f>VLOOKUP(Table14[[#This Row],[FECHA /HORA]],TBL_CalcDarwin[],44,0)</f>
        <v>#REF!</v>
      </c>
      <c r="I221" s="59" t="e">
        <f>VLOOKUP(Table14[[#This Row],[FECHA /HORA]],TBL_CalcDarwin[],45,0)</f>
        <v>#REF!</v>
      </c>
      <c r="J221" s="50" t="e">
        <f>Table14[[#This Row],[MW Proyectada (Barra A)]]+Table14[[#This Row],[MW Proyectada (Barra B)]]</f>
        <v>#REF!</v>
      </c>
    </row>
    <row r="222" spans="2:10" x14ac:dyDescent="0.35">
      <c r="B222" s="55" t="e">
        <f>Table110[[#This Row],[Fecha]]</f>
        <v>#REF!</v>
      </c>
      <c r="C222" s="49" t="e">
        <f>Table110[[#This Row],[Hora]]</f>
        <v>#REF!</v>
      </c>
      <c r="D222" s="56" t="e">
        <f>Table14[[#This Row],[Fecha]]</f>
        <v>#REF!</v>
      </c>
      <c r="E222" s="50" t="e">
        <f>Table110[[#This Row],[Viento m/s]]</f>
        <v>#REF!</v>
      </c>
      <c r="F222" s="60" t="e">
        <f>VLOOKUP(Table14[[#This Row],[FECHA /HORA]],TBL_CalcDarwin[],46,0)</f>
        <v>#REF!</v>
      </c>
      <c r="G222" s="50" t="e">
        <f>VLOOKUP(Table14[[#This Row],[FECHA /HORA]],TBL_CalcDarwin[],47,0)</f>
        <v>#REF!</v>
      </c>
      <c r="H222" s="59" t="e">
        <f>VLOOKUP(Table14[[#This Row],[FECHA /HORA]],TBL_CalcDarwin[],44,0)</f>
        <v>#REF!</v>
      </c>
      <c r="I222" s="59" t="e">
        <f>VLOOKUP(Table14[[#This Row],[FECHA /HORA]],TBL_CalcDarwin[],45,0)</f>
        <v>#REF!</v>
      </c>
      <c r="J222" s="50" t="e">
        <f>Table14[[#This Row],[MW Proyectada (Barra A)]]+Table14[[#This Row],[MW Proyectada (Barra B)]]</f>
        <v>#REF!</v>
      </c>
    </row>
    <row r="223" spans="2:10" x14ac:dyDescent="0.35">
      <c r="B223" s="55" t="e">
        <f>Table110[[#This Row],[Fecha]]</f>
        <v>#REF!</v>
      </c>
      <c r="C223" s="49" t="e">
        <f>Table110[[#This Row],[Hora]]</f>
        <v>#REF!</v>
      </c>
      <c r="D223" s="56" t="e">
        <f>Table14[[#This Row],[Fecha]]</f>
        <v>#REF!</v>
      </c>
      <c r="E223" s="50" t="e">
        <f>Table110[[#This Row],[Viento m/s]]</f>
        <v>#REF!</v>
      </c>
      <c r="F223" s="60" t="e">
        <f>VLOOKUP(Table14[[#This Row],[FECHA /HORA]],TBL_CalcDarwin[],46,0)</f>
        <v>#REF!</v>
      </c>
      <c r="G223" s="50" t="e">
        <f>VLOOKUP(Table14[[#This Row],[FECHA /HORA]],TBL_CalcDarwin[],47,0)</f>
        <v>#REF!</v>
      </c>
      <c r="H223" s="59" t="e">
        <f>VLOOKUP(Table14[[#This Row],[FECHA /HORA]],TBL_CalcDarwin[],44,0)</f>
        <v>#REF!</v>
      </c>
      <c r="I223" s="59" t="e">
        <f>VLOOKUP(Table14[[#This Row],[FECHA /HORA]],TBL_CalcDarwin[],45,0)</f>
        <v>#REF!</v>
      </c>
      <c r="J223" s="50" t="e">
        <f>Table14[[#This Row],[MW Proyectada (Barra A)]]+Table14[[#This Row],[MW Proyectada (Barra B)]]</f>
        <v>#REF!</v>
      </c>
    </row>
    <row r="224" spans="2:10" x14ac:dyDescent="0.35">
      <c r="B224" s="55" t="e">
        <f>Table110[[#This Row],[Fecha]]</f>
        <v>#REF!</v>
      </c>
      <c r="C224" s="49" t="e">
        <f>Table110[[#This Row],[Hora]]</f>
        <v>#REF!</v>
      </c>
      <c r="D224" s="56" t="e">
        <f>Table14[[#This Row],[Fecha]]</f>
        <v>#REF!</v>
      </c>
      <c r="E224" s="50" t="e">
        <f>Table110[[#This Row],[Viento m/s]]</f>
        <v>#REF!</v>
      </c>
      <c r="F224" s="60" t="e">
        <f>VLOOKUP(Table14[[#This Row],[FECHA /HORA]],TBL_CalcDarwin[],46,0)</f>
        <v>#REF!</v>
      </c>
      <c r="G224" s="50" t="e">
        <f>VLOOKUP(Table14[[#This Row],[FECHA /HORA]],TBL_CalcDarwin[],47,0)</f>
        <v>#REF!</v>
      </c>
      <c r="H224" s="59" t="e">
        <f>VLOOKUP(Table14[[#This Row],[FECHA /HORA]],TBL_CalcDarwin[],44,0)</f>
        <v>#REF!</v>
      </c>
      <c r="I224" s="59" t="e">
        <f>VLOOKUP(Table14[[#This Row],[FECHA /HORA]],TBL_CalcDarwin[],45,0)</f>
        <v>#REF!</v>
      </c>
      <c r="J224" s="50" t="e">
        <f>Table14[[#This Row],[MW Proyectada (Barra A)]]+Table14[[#This Row],[MW Proyectada (Barra B)]]</f>
        <v>#REF!</v>
      </c>
    </row>
    <row r="225" spans="2:10" x14ac:dyDescent="0.35">
      <c r="B225" s="55" t="e">
        <f>Table110[[#This Row],[Fecha]]</f>
        <v>#REF!</v>
      </c>
      <c r="C225" s="49" t="e">
        <f>Table110[[#This Row],[Hora]]</f>
        <v>#REF!</v>
      </c>
      <c r="D225" s="56" t="e">
        <f>Table14[[#This Row],[Fecha]]</f>
        <v>#REF!</v>
      </c>
      <c r="E225" s="50" t="e">
        <f>Table110[[#This Row],[Viento m/s]]</f>
        <v>#REF!</v>
      </c>
      <c r="F225" s="60" t="e">
        <f>VLOOKUP(Table14[[#This Row],[FECHA /HORA]],TBL_CalcDarwin[],46,0)</f>
        <v>#REF!</v>
      </c>
      <c r="G225" s="50" t="e">
        <f>VLOOKUP(Table14[[#This Row],[FECHA /HORA]],TBL_CalcDarwin[],47,0)</f>
        <v>#REF!</v>
      </c>
      <c r="H225" s="59" t="e">
        <f>VLOOKUP(Table14[[#This Row],[FECHA /HORA]],TBL_CalcDarwin[],44,0)</f>
        <v>#REF!</v>
      </c>
      <c r="I225" s="59" t="e">
        <f>VLOOKUP(Table14[[#This Row],[FECHA /HORA]],TBL_CalcDarwin[],45,0)</f>
        <v>#REF!</v>
      </c>
      <c r="J225" s="50" t="e">
        <f>Table14[[#This Row],[MW Proyectada (Barra A)]]+Table14[[#This Row],[MW Proyectada (Barra B)]]</f>
        <v>#REF!</v>
      </c>
    </row>
    <row r="226" spans="2:10" x14ac:dyDescent="0.35">
      <c r="B226" s="55" t="e">
        <f>Table110[[#This Row],[Fecha]]</f>
        <v>#REF!</v>
      </c>
      <c r="C226" s="49" t="e">
        <f>Table110[[#This Row],[Hora]]</f>
        <v>#REF!</v>
      </c>
      <c r="D226" s="56" t="e">
        <f>Table14[[#This Row],[Fecha]]</f>
        <v>#REF!</v>
      </c>
      <c r="E226" s="50" t="e">
        <f>Table110[[#This Row],[Viento m/s]]</f>
        <v>#REF!</v>
      </c>
      <c r="F226" s="60" t="e">
        <f>VLOOKUP(Table14[[#This Row],[FECHA /HORA]],TBL_CalcDarwin[],46,0)</f>
        <v>#REF!</v>
      </c>
      <c r="G226" s="50" t="e">
        <f>VLOOKUP(Table14[[#This Row],[FECHA /HORA]],TBL_CalcDarwin[],47,0)</f>
        <v>#REF!</v>
      </c>
      <c r="H226" s="59" t="e">
        <f>VLOOKUP(Table14[[#This Row],[FECHA /HORA]],TBL_CalcDarwin[],44,0)</f>
        <v>#REF!</v>
      </c>
      <c r="I226" s="59" t="e">
        <f>VLOOKUP(Table14[[#This Row],[FECHA /HORA]],TBL_CalcDarwin[],45,0)</f>
        <v>#REF!</v>
      </c>
      <c r="J226" s="50" t="e">
        <f>Table14[[#This Row],[MW Proyectada (Barra A)]]+Table14[[#This Row],[MW Proyectada (Barra B)]]</f>
        <v>#REF!</v>
      </c>
    </row>
    <row r="227" spans="2:10" x14ac:dyDescent="0.35">
      <c r="B227" s="55" t="e">
        <f>Table110[[#This Row],[Fecha]]</f>
        <v>#REF!</v>
      </c>
      <c r="C227" s="49" t="e">
        <f>Table110[[#This Row],[Hora]]</f>
        <v>#REF!</v>
      </c>
      <c r="D227" s="56" t="e">
        <f>Table14[[#This Row],[Fecha]]</f>
        <v>#REF!</v>
      </c>
      <c r="E227" s="50" t="e">
        <f>Table110[[#This Row],[Viento m/s]]</f>
        <v>#REF!</v>
      </c>
      <c r="F227" s="60" t="e">
        <f>VLOOKUP(Table14[[#This Row],[FECHA /HORA]],TBL_CalcDarwin[],46,0)</f>
        <v>#REF!</v>
      </c>
      <c r="G227" s="50" t="e">
        <f>VLOOKUP(Table14[[#This Row],[FECHA /HORA]],TBL_CalcDarwin[],47,0)</f>
        <v>#REF!</v>
      </c>
      <c r="H227" s="59" t="e">
        <f>VLOOKUP(Table14[[#This Row],[FECHA /HORA]],TBL_CalcDarwin[],44,0)</f>
        <v>#REF!</v>
      </c>
      <c r="I227" s="59" t="e">
        <f>VLOOKUP(Table14[[#This Row],[FECHA /HORA]],TBL_CalcDarwin[],45,0)</f>
        <v>#REF!</v>
      </c>
      <c r="J227" s="50" t="e">
        <f>Table14[[#This Row],[MW Proyectada (Barra A)]]+Table14[[#This Row],[MW Proyectada (Barra B)]]</f>
        <v>#REF!</v>
      </c>
    </row>
    <row r="228" spans="2:10" x14ac:dyDescent="0.35">
      <c r="B228" s="55" t="e">
        <f>Table110[[#This Row],[Fecha]]</f>
        <v>#REF!</v>
      </c>
      <c r="C228" s="49" t="e">
        <f>Table110[[#This Row],[Hora]]</f>
        <v>#REF!</v>
      </c>
      <c r="D228" s="56" t="e">
        <f>Table14[[#This Row],[Fecha]]</f>
        <v>#REF!</v>
      </c>
      <c r="E228" s="50" t="e">
        <f>Table110[[#This Row],[Viento m/s]]</f>
        <v>#REF!</v>
      </c>
      <c r="F228" s="60" t="e">
        <f>VLOOKUP(Table14[[#This Row],[FECHA /HORA]],TBL_CalcDarwin[],46,0)</f>
        <v>#REF!</v>
      </c>
      <c r="G228" s="50" t="e">
        <f>VLOOKUP(Table14[[#This Row],[FECHA /HORA]],TBL_CalcDarwin[],47,0)</f>
        <v>#REF!</v>
      </c>
      <c r="H228" s="59" t="e">
        <f>VLOOKUP(Table14[[#This Row],[FECHA /HORA]],TBL_CalcDarwin[],44,0)</f>
        <v>#REF!</v>
      </c>
      <c r="I228" s="59" t="e">
        <f>VLOOKUP(Table14[[#This Row],[FECHA /HORA]],TBL_CalcDarwin[],45,0)</f>
        <v>#REF!</v>
      </c>
      <c r="J228" s="50" t="e">
        <f>Table14[[#This Row],[MW Proyectada (Barra A)]]+Table14[[#This Row],[MW Proyectada (Barra B)]]</f>
        <v>#REF!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8</vt:i4>
      </vt:variant>
      <vt:variant>
        <vt:lpstr>Gráficos</vt:lpstr>
      </vt:variant>
      <vt:variant>
        <vt:i4>1</vt:i4>
      </vt:variant>
    </vt:vector>
  </HeadingPairs>
  <TitlesOfParts>
    <vt:vector size="9" baseType="lpstr">
      <vt:lpstr>PC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PLOME 10d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CORNEJO Cristian (ENGIE Energía Perú S.A.)</cp:lastModifiedBy>
  <dcterms:created xsi:type="dcterms:W3CDTF">2023-05-09T14:33:27Z</dcterms:created>
  <dcterms:modified xsi:type="dcterms:W3CDTF">2024-07-15T06:15:14Z</dcterms:modified>
</cp:coreProperties>
</file>