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020"/>
  </bookViews>
  <sheets>
    <sheet name="Propuesta" sheetId="1" r:id="rId1"/>
    <sheet name="Segun Norma Actual" sheetId="2" r:id="rId2"/>
    <sheet name="Sheet3" sheetId="5" r:id="rId3"/>
    <sheet name="Sheet2" sheetId="4" r:id="rId4"/>
    <sheet name="Sheet1" sheetId="3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P2" i="2"/>
  <c r="R2" i="2" l="1"/>
  <c r="T2" i="2"/>
  <c r="N2" i="2"/>
  <c r="L2" i="2"/>
  <c r="J2" i="2"/>
  <c r="E2" i="2"/>
  <c r="T4" i="2"/>
  <c r="N4" i="2"/>
  <c r="L4" i="2"/>
  <c r="J4" i="2"/>
  <c r="E4" i="2"/>
  <c r="R4" i="2" s="1"/>
  <c r="T5" i="2"/>
  <c r="N5" i="2"/>
  <c r="L5" i="2"/>
  <c r="J5" i="2"/>
  <c r="E5" i="2"/>
  <c r="R5" i="2" s="1"/>
  <c r="T6" i="2"/>
  <c r="N6" i="2"/>
  <c r="L6" i="2"/>
  <c r="J6" i="2"/>
  <c r="E6" i="2"/>
  <c r="Z6" i="2" s="1"/>
  <c r="T3" i="2"/>
  <c r="N3" i="2"/>
  <c r="L3" i="2"/>
  <c r="J3" i="2"/>
  <c r="E3" i="2"/>
  <c r="R3" i="2" s="1"/>
  <c r="N3" i="5"/>
  <c r="T3" i="5"/>
  <c r="Q3" i="5"/>
  <c r="R3" i="5"/>
  <c r="P3" i="5"/>
  <c r="R6" i="5"/>
  <c r="Q6" i="5"/>
  <c r="P6" i="5"/>
  <c r="T6" i="5"/>
  <c r="N6" i="5"/>
  <c r="L6" i="5"/>
  <c r="J6" i="5"/>
  <c r="E6" i="5"/>
  <c r="L3" i="5"/>
  <c r="J3" i="5"/>
  <c r="E3" i="5"/>
  <c r="T2" i="5"/>
  <c r="X2" i="5" s="1"/>
  <c r="Y2" i="5" s="1"/>
  <c r="O2" i="5"/>
  <c r="W2" i="5" s="1"/>
  <c r="L2" i="5"/>
  <c r="J2" i="5"/>
  <c r="E2" i="5"/>
  <c r="Z2" i="5" s="1"/>
  <c r="U2" i="2" l="1"/>
  <c r="V2" i="2"/>
  <c r="Z2" i="2"/>
  <c r="AC2" i="2"/>
  <c r="Q2" i="2"/>
  <c r="V4" i="2"/>
  <c r="U4" i="2"/>
  <c r="P4" i="2"/>
  <c r="Z4" i="2"/>
  <c r="U5" i="2"/>
  <c r="V5" i="2"/>
  <c r="P5" i="2"/>
  <c r="Z5" i="2"/>
  <c r="R6" i="2"/>
  <c r="P6" i="2"/>
  <c r="V3" i="2"/>
  <c r="U3" i="2"/>
  <c r="Z3" i="2"/>
  <c r="P3" i="2"/>
  <c r="V3" i="5"/>
  <c r="X3" i="5"/>
  <c r="Y3" i="5" s="1"/>
  <c r="U3" i="5"/>
  <c r="W3" i="5" s="1"/>
  <c r="V6" i="5"/>
  <c r="U6" i="5"/>
  <c r="P2" i="5"/>
  <c r="AC2" i="5" s="1"/>
  <c r="AC3" i="5"/>
  <c r="AC6" i="5"/>
  <c r="Z3" i="5"/>
  <c r="Z6" i="5"/>
  <c r="T7" i="2"/>
  <c r="R7" i="2"/>
  <c r="N7" i="2"/>
  <c r="L7" i="2"/>
  <c r="J7" i="2"/>
  <c r="E7" i="2"/>
  <c r="P7" i="2" s="1"/>
  <c r="Z8" i="4"/>
  <c r="T8" i="4"/>
  <c r="O8" i="4"/>
  <c r="Q8" i="4" s="1"/>
  <c r="N8" i="4"/>
  <c r="L8" i="4"/>
  <c r="J8" i="4"/>
  <c r="R8" i="4" s="1"/>
  <c r="E8" i="4"/>
  <c r="Z7" i="4"/>
  <c r="T7" i="4"/>
  <c r="O7" i="4"/>
  <c r="Q7" i="4" s="1"/>
  <c r="N7" i="4"/>
  <c r="L7" i="4"/>
  <c r="J7" i="4"/>
  <c r="R7" i="4" s="1"/>
  <c r="E7" i="4"/>
  <c r="Z6" i="4"/>
  <c r="T6" i="4"/>
  <c r="O6" i="4"/>
  <c r="Q6" i="4" s="1"/>
  <c r="N6" i="4"/>
  <c r="L6" i="4"/>
  <c r="J6" i="4"/>
  <c r="R6" i="4" s="1"/>
  <c r="E6" i="4"/>
  <c r="W5" i="4"/>
  <c r="T5" i="4"/>
  <c r="X5" i="4" s="1"/>
  <c r="Y5" i="4" s="1"/>
  <c r="P5" i="4"/>
  <c r="AC5" i="4" s="1"/>
  <c r="O5" i="4"/>
  <c r="L5" i="4"/>
  <c r="J5" i="4"/>
  <c r="E5" i="4"/>
  <c r="Z5" i="4" s="1"/>
  <c r="T4" i="4"/>
  <c r="O4" i="4"/>
  <c r="L4" i="4"/>
  <c r="J4" i="4"/>
  <c r="E4" i="4"/>
  <c r="X4" i="4" s="1"/>
  <c r="Y4" i="4" s="1"/>
  <c r="T3" i="4"/>
  <c r="O3" i="4"/>
  <c r="P3" i="4" s="1"/>
  <c r="AC3" i="4" s="1"/>
  <c r="L3" i="4"/>
  <c r="X3" i="4" s="1"/>
  <c r="Y3" i="4" s="1"/>
  <c r="J3" i="4"/>
  <c r="E3" i="4"/>
  <c r="Z3" i="4" s="1"/>
  <c r="X2" i="4"/>
  <c r="Y2" i="4" s="1"/>
  <c r="W2" i="4"/>
  <c r="T2" i="4"/>
  <c r="O2" i="4"/>
  <c r="L2" i="4"/>
  <c r="J2" i="4"/>
  <c r="E2" i="4"/>
  <c r="P2" i="4" s="1"/>
  <c r="AC2" i="4" s="1"/>
  <c r="W2" i="1"/>
  <c r="W3" i="1"/>
  <c r="W4" i="1"/>
  <c r="W5" i="1"/>
  <c r="W6" i="1"/>
  <c r="W7" i="1"/>
  <c r="W8" i="1"/>
  <c r="T2" i="1"/>
  <c r="O2" i="1"/>
  <c r="T3" i="1"/>
  <c r="O3" i="1"/>
  <c r="T4" i="1"/>
  <c r="O4" i="1"/>
  <c r="T5" i="1"/>
  <c r="T6" i="1"/>
  <c r="O6" i="1"/>
  <c r="J28" i="3"/>
  <c r="J27" i="3"/>
  <c r="J18" i="3"/>
  <c r="T8" i="1"/>
  <c r="T7" i="1"/>
  <c r="O7" i="1"/>
  <c r="C18" i="3"/>
  <c r="C28" i="3"/>
  <c r="C27" i="3"/>
  <c r="X2" i="2" l="1"/>
  <c r="Y2" i="2" s="1"/>
  <c r="W2" i="2"/>
  <c r="AC4" i="2"/>
  <c r="Q4" i="2"/>
  <c r="AC5" i="2"/>
  <c r="Q5" i="2"/>
  <c r="V6" i="2"/>
  <c r="U6" i="2"/>
  <c r="AC6" i="2"/>
  <c r="Q6" i="2"/>
  <c r="W6" i="2" s="1"/>
  <c r="AC3" i="2"/>
  <c r="Q3" i="2"/>
  <c r="V7" i="2"/>
  <c r="X6" i="5"/>
  <c r="Y6" i="5" s="1"/>
  <c r="W6" i="5"/>
  <c r="U7" i="2"/>
  <c r="AC7" i="2"/>
  <c r="Q7" i="2"/>
  <c r="Z7" i="2"/>
  <c r="U8" i="4"/>
  <c r="V8" i="4"/>
  <c r="U7" i="4"/>
  <c r="V7" i="4"/>
  <c r="U6" i="4"/>
  <c r="V6" i="4"/>
  <c r="X6" i="4" s="1"/>
  <c r="Y6" i="4" s="1"/>
  <c r="X8" i="4"/>
  <c r="Y8" i="4" s="1"/>
  <c r="W8" i="4"/>
  <c r="X7" i="4"/>
  <c r="Y7" i="4" s="1"/>
  <c r="W7" i="4"/>
  <c r="W6" i="4"/>
  <c r="Z2" i="4"/>
  <c r="W3" i="4"/>
  <c r="P6" i="4"/>
  <c r="AC6" i="4" s="1"/>
  <c r="P7" i="4"/>
  <c r="AC7" i="4" s="1"/>
  <c r="P8" i="4"/>
  <c r="AC8" i="4" s="1"/>
  <c r="P4" i="4"/>
  <c r="AC4" i="4" s="1"/>
  <c r="W4" i="4"/>
  <c r="Z4" i="4"/>
  <c r="O8" i="1"/>
  <c r="N8" i="1"/>
  <c r="N7" i="1"/>
  <c r="L8" i="1"/>
  <c r="J8" i="1"/>
  <c r="E8" i="1"/>
  <c r="J30" i="3" s="1"/>
  <c r="L7" i="1"/>
  <c r="E7" i="1"/>
  <c r="J7" i="1"/>
  <c r="N6" i="1"/>
  <c r="L6" i="1"/>
  <c r="J6" i="1"/>
  <c r="E6" i="1"/>
  <c r="O5" i="1"/>
  <c r="L5" i="1"/>
  <c r="J5" i="1"/>
  <c r="E5" i="1"/>
  <c r="L4" i="1"/>
  <c r="J4" i="1"/>
  <c r="E4" i="1"/>
  <c r="Z4" i="1" s="1"/>
  <c r="X7" i="2" l="1"/>
  <c r="Y7" i="2" s="1"/>
  <c r="W7" i="2"/>
  <c r="X4" i="2"/>
  <c r="Y4" i="2" s="1"/>
  <c r="W4" i="2"/>
  <c r="X5" i="2"/>
  <c r="Y5" i="2" s="1"/>
  <c r="W5" i="2"/>
  <c r="X6" i="2"/>
  <c r="Y6" i="2" s="1"/>
  <c r="X3" i="2"/>
  <c r="Y3" i="2" s="1"/>
  <c r="X5" i="1"/>
  <c r="X4" i="1"/>
  <c r="Y4" i="1" s="1"/>
  <c r="P4" i="1"/>
  <c r="AC4" i="1" s="1"/>
  <c r="C20" i="3"/>
  <c r="J20" i="3"/>
  <c r="P5" i="1"/>
  <c r="AC5" i="1" s="1"/>
  <c r="Z6" i="1"/>
  <c r="R6" i="1"/>
  <c r="P6" i="1"/>
  <c r="AC6" i="1" s="1"/>
  <c r="Q6" i="1"/>
  <c r="R7" i="1"/>
  <c r="Q7" i="1"/>
  <c r="Z7" i="1"/>
  <c r="P7" i="1"/>
  <c r="AC7" i="1" s="1"/>
  <c r="P8" i="1"/>
  <c r="AC8" i="1" s="1"/>
  <c r="R8" i="1"/>
  <c r="U8" i="1" s="1"/>
  <c r="C30" i="3"/>
  <c r="Q8" i="1"/>
  <c r="Z8" i="1"/>
  <c r="Z5" i="1"/>
  <c r="L3" i="1"/>
  <c r="J3" i="1"/>
  <c r="E3" i="1"/>
  <c r="L2" i="1"/>
  <c r="Z3" i="1" l="1"/>
  <c r="P3" i="1"/>
  <c r="AC3" i="1" s="1"/>
  <c r="X3" i="1"/>
  <c r="Y3" i="1" s="1"/>
  <c r="V6" i="1"/>
  <c r="X6" i="1" s="1"/>
  <c r="Y6" i="1" s="1"/>
  <c r="U6" i="1"/>
  <c r="U7" i="1"/>
  <c r="V7" i="1"/>
  <c r="X7" i="1"/>
  <c r="Y5" i="1"/>
  <c r="V8" i="1"/>
  <c r="X8" i="1" s="1"/>
  <c r="E2" i="1"/>
  <c r="Z2" i="1" l="1"/>
  <c r="X2" i="1"/>
  <c r="Y2" i="1" s="1"/>
  <c r="Y8" i="1"/>
  <c r="Y7" i="1"/>
  <c r="J2" i="1"/>
  <c r="P2" i="1" s="1"/>
  <c r="AC2" i="1" s="1"/>
</calcChain>
</file>

<file path=xl/sharedStrings.xml><?xml version="1.0" encoding="utf-8"?>
<sst xmlns="http://schemas.openxmlformats.org/spreadsheetml/2006/main" count="282" uniqueCount="57">
  <si>
    <t>Largo</t>
  </si>
  <si>
    <t>Frente</t>
  </si>
  <si>
    <t>Retiro Frente</t>
  </si>
  <si>
    <t>Tipologia Permitida</t>
  </si>
  <si>
    <t>Retiro Fondo</t>
  </si>
  <si>
    <t>Altura maxima</t>
  </si>
  <si>
    <t>FOT</t>
  </si>
  <si>
    <t>Superficie Max Según FOT</t>
  </si>
  <si>
    <t>EM</t>
  </si>
  <si>
    <t>Sup Minima Parcela</t>
  </si>
  <si>
    <t>Superficie Terreno</t>
  </si>
  <si>
    <t>Retiro Lateral</t>
  </si>
  <si>
    <t>Fondo</t>
  </si>
  <si>
    <t>Superficie Comercio en PB</t>
  </si>
  <si>
    <t>N° Pisos</t>
  </si>
  <si>
    <t>N° Pisos BAS.</t>
  </si>
  <si>
    <t>N° Pisos FUS.</t>
  </si>
  <si>
    <t>Sup total Construida</t>
  </si>
  <si>
    <t>FOT S/ Norma</t>
  </si>
  <si>
    <t>ID</t>
  </si>
  <si>
    <t>-</t>
  </si>
  <si>
    <t>SPL</t>
  </si>
  <si>
    <t>PL</t>
  </si>
  <si>
    <t>Sup Cubierta edificable en PB</t>
  </si>
  <si>
    <t>Sup Cubierta edificable en Basamento</t>
  </si>
  <si>
    <t>Sup Cubierta Planta Tipo Fuste</t>
  </si>
  <si>
    <t>Sup Semicubierta Planta Tipo Fuste</t>
  </si>
  <si>
    <t>Perimetro Libre</t>
  </si>
  <si>
    <t>Dimensiones de terreno minimas</t>
  </si>
  <si>
    <t>Superficie Minima Lote</t>
  </si>
  <si>
    <t>m</t>
  </si>
  <si>
    <t>m2</t>
  </si>
  <si>
    <t xml:space="preserve">Retiros </t>
  </si>
  <si>
    <t>Lateral (solo fuste)</t>
  </si>
  <si>
    <t>(20 % Largo de Terreno)</t>
  </si>
  <si>
    <t>FOS Norma</t>
  </si>
  <si>
    <t xml:space="preserve">FOS </t>
  </si>
  <si>
    <t>Dimensiones de terreno de estudio</t>
  </si>
  <si>
    <t>Superficie</t>
  </si>
  <si>
    <t>Cantidad de Pisos</t>
  </si>
  <si>
    <t>Altura maxima Permitida</t>
  </si>
  <si>
    <t>pisos</t>
  </si>
  <si>
    <t>Dimesiones Basamento</t>
  </si>
  <si>
    <t>Sup Semicubierta para FOT Planta Tipo Fuste</t>
  </si>
  <si>
    <t>OK</t>
  </si>
  <si>
    <t>Sup Fuste para FOT</t>
  </si>
  <si>
    <t>PROPUESTA</t>
  </si>
  <si>
    <t>NORMA ACTUAL</t>
  </si>
  <si>
    <t>Fondo (basamento)</t>
  </si>
  <si>
    <t>Sup fuste con semicubierta sin descuento</t>
  </si>
  <si>
    <t>Sup Semicubierta Planta Tipo</t>
  </si>
  <si>
    <t xml:space="preserve">Sup Semicubierta para FOT Planta Tipo </t>
  </si>
  <si>
    <t>Sup Total Construida Sin FOT</t>
  </si>
  <si>
    <t>NO APLICA</t>
  </si>
  <si>
    <t>Sup Semicubierta SIN FOT Planta Tipo Fuste</t>
  </si>
  <si>
    <t>Sup total Construida SIN FOT</t>
  </si>
  <si>
    <t>Sup  SIN FOT Planta Tipo Fuste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</si>
</sst>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>
    <font>
      <sz val="11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sz val="14"/>
      <color theme="1"/>
      <name val="Century Gothic"/>
      <family val="2"/>
    </font>
    <font>
      <b/>
      <sz val="16"/>
      <color theme="1"/>
      <name val="Century Gothic"/>
      <family val="2"/>
    </font>
    <font>
      <b/>
      <sz val="24"/>
      <color theme="1"/>
      <name val="Century Gothic"/>
      <family val="2"/>
    </font>
    <font>
      <b/>
      <sz val="14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1" fillId="0" borderId="4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/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4" xfId="0" applyFill="1" applyBorder="1"/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6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left" vertical="top"/>
    </xf>
    <xf numFmtId="0" fontId="0" fillId="6" borderId="12" xfId="0" applyFill="1" applyBorder="1"/>
    <xf numFmtId="0" fontId="0" fillId="6" borderId="13" xfId="0" applyFill="1" applyBorder="1"/>
    <xf numFmtId="0" fontId="0" fillId="6" borderId="15" xfId="0" applyFill="1" applyBorder="1" applyAlignment="1">
      <alignment horizontal="center" vertical="center"/>
    </xf>
    <xf numFmtId="43" fontId="0" fillId="6" borderId="15" xfId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5" xfId="0" applyFill="1" applyBorder="1"/>
    <xf numFmtId="43" fontId="0" fillId="6" borderId="15" xfId="1" applyFont="1" applyFill="1" applyBorder="1"/>
    <xf numFmtId="0" fontId="0" fillId="6" borderId="16" xfId="0" applyFill="1" applyBorder="1"/>
    <xf numFmtId="0" fontId="0" fillId="6" borderId="18" xfId="0" applyFill="1" applyBorder="1" applyAlignment="1">
      <alignment horizontal="center" vertical="center"/>
    </xf>
    <xf numFmtId="0" fontId="0" fillId="6" borderId="18" xfId="0" applyFill="1" applyBorder="1"/>
    <xf numFmtId="43" fontId="0" fillId="6" borderId="18" xfId="1" applyFont="1" applyFill="1" applyBorder="1"/>
    <xf numFmtId="0" fontId="0" fillId="6" borderId="19" xfId="0" applyFill="1" applyBorder="1"/>
    <xf numFmtId="0" fontId="0" fillId="6" borderId="0" xfId="0" applyFill="1" applyAlignment="1">
      <alignment horizontal="center" vertical="center"/>
    </xf>
    <xf numFmtId="0" fontId="0" fillId="6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topLeftCell="O1" zoomScale="85" zoomScaleNormal="85" workbookViewId="0">
      <selection activeCell="S3" sqref="S3"/>
    </sheetView>
  </sheetViews>
  <sheetFormatPr baseColWidth="10" defaultColWidth="9" defaultRowHeight="14.25"/>
  <cols>
    <col min="2" max="2" width="6.125" customWidth="1"/>
    <col min="5" max="5" width="17.25" bestFit="1" customWidth="1"/>
    <col min="6" max="6" width="18.75" bestFit="1" customWidth="1"/>
    <col min="7" max="7" width="19.25" bestFit="1" customWidth="1"/>
    <col min="8" max="8" width="12.75" bestFit="1" customWidth="1"/>
    <col min="9" max="9" width="13.25" bestFit="1" customWidth="1"/>
    <col min="10" max="10" width="12.625" bestFit="1" customWidth="1"/>
    <col min="11" max="11" width="14.75" bestFit="1" customWidth="1"/>
    <col min="12" max="14" width="13" customWidth="1"/>
    <col min="15" max="15" width="24.375" bestFit="1" customWidth="1"/>
    <col min="16" max="16" width="28.625" bestFit="1" customWidth="1"/>
    <col min="17" max="17" width="37.25" bestFit="1" customWidth="1"/>
    <col min="18" max="18" width="29.625" bestFit="1" customWidth="1"/>
    <col min="19" max="19" width="33.625" bestFit="1" customWidth="1"/>
    <col min="20" max="20" width="42.75" bestFit="1" customWidth="1"/>
    <col min="21" max="21" width="39.5" bestFit="1" customWidth="1"/>
    <col min="22" max="22" width="18.875" bestFit="1" customWidth="1"/>
    <col min="23" max="23" width="26.5" bestFit="1" customWidth="1"/>
    <col min="24" max="24" width="20.25" bestFit="1" customWidth="1"/>
    <col min="25" max="25" width="12.75" bestFit="1" customWidth="1"/>
    <col min="26" max="26" width="24.875" bestFit="1" customWidth="1"/>
    <col min="27" max="27" width="13.5" bestFit="1" customWidth="1"/>
    <col min="28" max="28" width="11.25" bestFit="1" customWidth="1"/>
    <col min="29" max="29" width="12.75" bestFit="1" customWidth="1"/>
  </cols>
  <sheetData>
    <row r="1" spans="1:29" ht="15" thickBot="1">
      <c r="A1" s="1" t="s">
        <v>19</v>
      </c>
      <c r="B1" s="3" t="s">
        <v>1</v>
      </c>
      <c r="C1" s="3" t="s">
        <v>0</v>
      </c>
      <c r="D1" s="3" t="s">
        <v>12</v>
      </c>
      <c r="E1" s="1" t="s">
        <v>10</v>
      </c>
      <c r="F1" s="1" t="s">
        <v>3</v>
      </c>
      <c r="G1" s="1" t="s">
        <v>9</v>
      </c>
      <c r="H1" s="4" t="s">
        <v>2</v>
      </c>
      <c r="I1" s="1" t="s">
        <v>11</v>
      </c>
      <c r="J1" s="1" t="s">
        <v>4</v>
      </c>
      <c r="K1" s="1" t="s">
        <v>5</v>
      </c>
      <c r="L1" s="1" t="s">
        <v>14</v>
      </c>
      <c r="M1" s="1" t="s">
        <v>15</v>
      </c>
      <c r="N1" s="1" t="s">
        <v>16</v>
      </c>
      <c r="O1" s="20" t="s">
        <v>13</v>
      </c>
      <c r="P1" s="2" t="s">
        <v>23</v>
      </c>
      <c r="Q1" s="2" t="s">
        <v>24</v>
      </c>
      <c r="R1" s="2" t="s">
        <v>25</v>
      </c>
      <c r="S1" s="2" t="s">
        <v>50</v>
      </c>
      <c r="T1" s="2" t="s">
        <v>51</v>
      </c>
      <c r="U1" s="2" t="s">
        <v>49</v>
      </c>
      <c r="V1" t="s">
        <v>45</v>
      </c>
      <c r="W1" s="2" t="s">
        <v>52</v>
      </c>
      <c r="X1" s="1" t="s">
        <v>17</v>
      </c>
      <c r="Y1" s="1" t="s">
        <v>6</v>
      </c>
      <c r="Z1" s="1" t="s">
        <v>7</v>
      </c>
      <c r="AA1" s="1" t="s">
        <v>18</v>
      </c>
      <c r="AB1" t="s">
        <v>35</v>
      </c>
      <c r="AC1" t="s">
        <v>36</v>
      </c>
    </row>
    <row r="2" spans="1:29" ht="15" thickBot="1">
      <c r="A2" s="19"/>
      <c r="B2" s="13">
        <v>8</v>
      </c>
      <c r="C2" s="13">
        <v>30</v>
      </c>
      <c r="D2" s="13">
        <v>8</v>
      </c>
      <c r="E2" s="13">
        <f t="shared" ref="E2:E5" si="0">B2*C2</f>
        <v>240</v>
      </c>
      <c r="F2" s="13" t="s">
        <v>8</v>
      </c>
      <c r="G2" s="13">
        <v>300</v>
      </c>
      <c r="H2" s="13">
        <v>3</v>
      </c>
      <c r="I2" s="13"/>
      <c r="J2" s="13">
        <f t="shared" ref="J2:J5" si="1">0.2*C2</f>
        <v>6</v>
      </c>
      <c r="K2" s="13">
        <v>12</v>
      </c>
      <c r="L2" s="13">
        <f t="shared" ref="L2:L5" si="2">K2/3</f>
        <v>4</v>
      </c>
      <c r="M2" s="13" t="s">
        <v>20</v>
      </c>
      <c r="N2" s="13" t="s">
        <v>20</v>
      </c>
      <c r="O2" s="13">
        <f t="shared" ref="O2" si="3">5*H2</f>
        <v>15</v>
      </c>
      <c r="P2" s="13">
        <f>((E2-((B2*H2)+((J2*D2))))+O2)</f>
        <v>183</v>
      </c>
      <c r="Q2" s="13" t="s">
        <v>20</v>
      </c>
      <c r="R2" s="13" t="s">
        <v>20</v>
      </c>
      <c r="S2" s="13">
        <v>15</v>
      </c>
      <c r="T2" s="13">
        <f t="shared" ref="T2:T8" si="4">S2*0.5</f>
        <v>7.5</v>
      </c>
      <c r="U2" s="13" t="s">
        <v>20</v>
      </c>
      <c r="V2" s="13" t="s">
        <v>20</v>
      </c>
      <c r="W2" s="13">
        <f>((E2-((B2*H2)+((0.2*C2*D2))))*L2+S2*L2+O2*2)</f>
        <v>762</v>
      </c>
      <c r="X2" s="13">
        <f>((E2-((B2*H2)+((0.2*C2*D2))))*L2+T2*L2+O2*2)</f>
        <v>732</v>
      </c>
      <c r="Y2" s="13">
        <f t="shared" ref="Y2:Y8" si="5">X2/E2</f>
        <v>3.05</v>
      </c>
      <c r="Z2" s="13">
        <f t="shared" ref="Z2:Z8" si="6">AA2*E2</f>
        <v>1080</v>
      </c>
      <c r="AA2" s="13">
        <v>4.5</v>
      </c>
      <c r="AB2" s="13">
        <v>0.7</v>
      </c>
      <c r="AC2" s="25">
        <f t="shared" ref="AC2:AC8" si="7">P2/E2</f>
        <v>0.76249999999999996</v>
      </c>
    </row>
    <row r="3" spans="1:29" ht="15" thickBot="1">
      <c r="A3" s="19"/>
      <c r="B3" s="13">
        <v>10</v>
      </c>
      <c r="C3" s="13">
        <v>30</v>
      </c>
      <c r="D3" s="13">
        <v>10</v>
      </c>
      <c r="E3" s="13">
        <f t="shared" si="0"/>
        <v>300</v>
      </c>
      <c r="F3" s="13" t="s">
        <v>8</v>
      </c>
      <c r="G3" s="13">
        <v>300</v>
      </c>
      <c r="H3" s="13">
        <v>3</v>
      </c>
      <c r="I3" s="13"/>
      <c r="J3" s="13">
        <f t="shared" si="1"/>
        <v>6</v>
      </c>
      <c r="K3" s="13">
        <v>18</v>
      </c>
      <c r="L3" s="13">
        <f t="shared" si="2"/>
        <v>6</v>
      </c>
      <c r="M3" s="13" t="s">
        <v>20</v>
      </c>
      <c r="N3" s="13" t="s">
        <v>20</v>
      </c>
      <c r="O3" s="13">
        <f t="shared" ref="O3" si="8">5*H3</f>
        <v>15</v>
      </c>
      <c r="P3" s="13">
        <f>((E3-((B3*H3)+((J3*D3))))+O3)</f>
        <v>225</v>
      </c>
      <c r="Q3" s="13" t="s">
        <v>20</v>
      </c>
      <c r="R3" s="13" t="s">
        <v>20</v>
      </c>
      <c r="S3" s="13">
        <v>15</v>
      </c>
      <c r="T3" s="13">
        <f t="shared" si="4"/>
        <v>7.5</v>
      </c>
      <c r="U3" s="13" t="s">
        <v>20</v>
      </c>
      <c r="V3" s="13" t="s">
        <v>20</v>
      </c>
      <c r="W3" s="13">
        <f>((E3-((B3*H3)+((0.2*C3*D3))))*L3+S3*L3+O3*2)</f>
        <v>1380</v>
      </c>
      <c r="X3" s="13">
        <f>((E3-((B3*H3)+((0.2*C3*D3))))*L3+T3*L3+O3*2)</f>
        <v>1335</v>
      </c>
      <c r="Y3" s="13">
        <f t="shared" si="5"/>
        <v>4.45</v>
      </c>
      <c r="Z3" s="13">
        <f t="shared" si="6"/>
        <v>1350</v>
      </c>
      <c r="AA3" s="13">
        <v>4.5</v>
      </c>
      <c r="AB3" s="13">
        <v>0.7</v>
      </c>
      <c r="AC3" s="25">
        <f t="shared" si="7"/>
        <v>0.75</v>
      </c>
    </row>
    <row r="4" spans="1:29" ht="15" thickBot="1">
      <c r="A4" s="19"/>
      <c r="B4" s="13">
        <v>10</v>
      </c>
      <c r="C4" s="13">
        <v>30</v>
      </c>
      <c r="D4" s="13">
        <v>10</v>
      </c>
      <c r="E4" s="13">
        <f t="shared" si="0"/>
        <v>300</v>
      </c>
      <c r="F4" s="13" t="s">
        <v>8</v>
      </c>
      <c r="G4" s="13">
        <v>300</v>
      </c>
      <c r="H4" s="13">
        <v>5</v>
      </c>
      <c r="I4" s="13"/>
      <c r="J4" s="13">
        <f t="shared" si="1"/>
        <v>6</v>
      </c>
      <c r="K4" s="13">
        <v>24</v>
      </c>
      <c r="L4" s="13">
        <f t="shared" si="2"/>
        <v>8</v>
      </c>
      <c r="M4" s="13" t="s">
        <v>20</v>
      </c>
      <c r="N4" s="13" t="s">
        <v>20</v>
      </c>
      <c r="O4" s="13">
        <f t="shared" ref="O4" si="9">5*H4</f>
        <v>25</v>
      </c>
      <c r="P4" s="13">
        <f>((E4-((B4*H4)+((J4*D4))))+O4)</f>
        <v>215</v>
      </c>
      <c r="Q4" s="13" t="s">
        <v>20</v>
      </c>
      <c r="R4" s="13" t="s">
        <v>20</v>
      </c>
      <c r="S4" s="13">
        <v>15</v>
      </c>
      <c r="T4" s="13">
        <f t="shared" si="4"/>
        <v>7.5</v>
      </c>
      <c r="U4" s="13" t="s">
        <v>20</v>
      </c>
      <c r="V4" s="13" t="s">
        <v>20</v>
      </c>
      <c r="W4" s="13">
        <f>((E4-((B4*H4)+((0.2*C4*D4))))*L4+S4*L4+O4*2)</f>
        <v>1690</v>
      </c>
      <c r="X4" s="13">
        <f>((E4-((B4*H4)+((0.2*C4*D4))))*L4+T4*L4+O4*2)</f>
        <v>1630</v>
      </c>
      <c r="Y4" s="13">
        <f t="shared" si="5"/>
        <v>5.4333333333333336</v>
      </c>
      <c r="Z4" s="13">
        <f t="shared" si="6"/>
        <v>1350</v>
      </c>
      <c r="AA4" s="13">
        <v>4.5</v>
      </c>
      <c r="AB4" s="13">
        <v>0.7</v>
      </c>
      <c r="AC4" s="25">
        <f t="shared" si="7"/>
        <v>0.71666666666666667</v>
      </c>
    </row>
    <row r="5" spans="1:29" ht="15" thickBot="1">
      <c r="A5" s="23"/>
      <c r="B5" s="24">
        <v>10</v>
      </c>
      <c r="C5" s="24">
        <v>30</v>
      </c>
      <c r="D5" s="24">
        <v>10</v>
      </c>
      <c r="E5" s="24">
        <f t="shared" si="0"/>
        <v>300</v>
      </c>
      <c r="F5" s="24" t="s">
        <v>8</v>
      </c>
      <c r="G5" s="24">
        <v>300</v>
      </c>
      <c r="H5" s="24">
        <v>7</v>
      </c>
      <c r="I5" s="24"/>
      <c r="J5" s="24">
        <f t="shared" si="1"/>
        <v>6</v>
      </c>
      <c r="K5" s="24">
        <v>36</v>
      </c>
      <c r="L5" s="24">
        <f t="shared" si="2"/>
        <v>12</v>
      </c>
      <c r="M5" s="24" t="s">
        <v>20</v>
      </c>
      <c r="N5" s="24" t="s">
        <v>20</v>
      </c>
      <c r="O5" s="24">
        <f t="shared" ref="O5" si="10">5*H5</f>
        <v>35</v>
      </c>
      <c r="P5" s="24">
        <f>((E5-((B5*H5)+((J5*D5))))+O5)</f>
        <v>205</v>
      </c>
      <c r="Q5" s="24" t="s">
        <v>20</v>
      </c>
      <c r="R5" s="24" t="s">
        <v>20</v>
      </c>
      <c r="S5" s="24">
        <v>15</v>
      </c>
      <c r="T5" s="24">
        <f t="shared" si="4"/>
        <v>7.5</v>
      </c>
      <c r="U5" s="24" t="s">
        <v>20</v>
      </c>
      <c r="V5" s="24" t="s">
        <v>20</v>
      </c>
      <c r="W5" s="24">
        <f>((E5-((B5*H5)+((0.2*C5*D5))))*L5+S5*L5+O5*2)</f>
        <v>2290</v>
      </c>
      <c r="X5" s="24">
        <f>((E5-((B5*H5)+((0.2*C5*D5))))*L5+T5*L5+O5*2)</f>
        <v>2200</v>
      </c>
      <c r="Y5" s="24">
        <f t="shared" si="5"/>
        <v>7.333333333333333</v>
      </c>
      <c r="Z5" s="24">
        <f t="shared" si="6"/>
        <v>1350</v>
      </c>
      <c r="AA5" s="24">
        <v>4.5</v>
      </c>
      <c r="AB5" s="24">
        <v>0.7</v>
      </c>
      <c r="AC5" s="26">
        <f t="shared" si="7"/>
        <v>0.68333333333333335</v>
      </c>
    </row>
    <row r="6" spans="1:29" ht="15" thickBot="1">
      <c r="A6" s="19"/>
      <c r="B6" s="13">
        <v>15</v>
      </c>
      <c r="C6" s="13">
        <v>40</v>
      </c>
      <c r="D6" s="13">
        <v>15</v>
      </c>
      <c r="E6" s="13">
        <f>B6*C6</f>
        <v>600</v>
      </c>
      <c r="F6" s="13" t="s">
        <v>21</v>
      </c>
      <c r="G6" s="13">
        <v>600</v>
      </c>
      <c r="H6" s="13">
        <v>7</v>
      </c>
      <c r="I6" s="13">
        <v>5</v>
      </c>
      <c r="J6" s="13">
        <f>0.2*C6</f>
        <v>8</v>
      </c>
      <c r="K6" s="13">
        <v>36</v>
      </c>
      <c r="L6" s="13">
        <f>K6/3</f>
        <v>12</v>
      </c>
      <c r="M6" s="13">
        <v>3</v>
      </c>
      <c r="N6" s="13">
        <f>K6/3-M6</f>
        <v>9</v>
      </c>
      <c r="O6" s="13">
        <f>(B6/2)*H6</f>
        <v>52.5</v>
      </c>
      <c r="P6" s="13">
        <f>(E6-((B6*H6)+((J6*D6)))+O6)</f>
        <v>427.5</v>
      </c>
      <c r="Q6" s="13">
        <f>((E6-((B6*H6)+((0.2*C6*D6))))*M6+O6*2)</f>
        <v>1230</v>
      </c>
      <c r="R6" s="13">
        <f>(E6-((B6*H6)+((0.2*C6*D6)+(I6*(C6-H6-J6)))))</f>
        <v>250</v>
      </c>
      <c r="S6" s="13">
        <v>57</v>
      </c>
      <c r="T6" s="13">
        <f t="shared" si="4"/>
        <v>28.5</v>
      </c>
      <c r="U6" s="13">
        <f>(R6+S6)*N6</f>
        <v>2763</v>
      </c>
      <c r="V6" s="13">
        <f>(R6+T6)*N6</f>
        <v>2506.5</v>
      </c>
      <c r="W6" s="13">
        <f>SUM(Q6,U6)</f>
        <v>3993</v>
      </c>
      <c r="X6" s="13">
        <f>SUM(Q6,V6)</f>
        <v>3736.5</v>
      </c>
      <c r="Y6" s="13">
        <f t="shared" si="5"/>
        <v>6.2275</v>
      </c>
      <c r="Z6" s="13">
        <f t="shared" si="6"/>
        <v>3000</v>
      </c>
      <c r="AA6" s="13">
        <v>5</v>
      </c>
      <c r="AB6" s="13">
        <v>0.7</v>
      </c>
      <c r="AC6" s="25">
        <f t="shared" si="7"/>
        <v>0.71250000000000002</v>
      </c>
    </row>
    <row r="7" spans="1:29" ht="15" thickBot="1">
      <c r="A7" s="22"/>
      <c r="B7" s="21">
        <v>17</v>
      </c>
      <c r="C7" s="21">
        <v>40</v>
      </c>
      <c r="D7" s="21">
        <v>17</v>
      </c>
      <c r="E7" s="21">
        <f>B7*C7</f>
        <v>680</v>
      </c>
      <c r="F7" s="21" t="s">
        <v>21</v>
      </c>
      <c r="G7" s="21">
        <v>600</v>
      </c>
      <c r="H7" s="21">
        <v>7</v>
      </c>
      <c r="I7" s="21">
        <v>7</v>
      </c>
      <c r="J7" s="21">
        <f>0.2*C7</f>
        <v>8</v>
      </c>
      <c r="K7" s="21">
        <v>42</v>
      </c>
      <c r="L7" s="21">
        <f>K7/3</f>
        <v>14</v>
      </c>
      <c r="M7" s="21">
        <v>3</v>
      </c>
      <c r="N7" s="21">
        <f>K7/3-M7</f>
        <v>11</v>
      </c>
      <c r="O7" s="21">
        <f>(B7/2)*H7</f>
        <v>59.5</v>
      </c>
      <c r="P7" s="21">
        <f>(E7-((B7*H7)+((J7*D7)))+O7)</f>
        <v>484.5</v>
      </c>
      <c r="Q7" s="21">
        <f>((E7-((B7*H7)+((0.2*C7*D7))))*M7+O7*2)</f>
        <v>1394</v>
      </c>
      <c r="R7" s="21">
        <f>(E7-((B7*H7)+((0.2*C7*D7)+(I7*(C7-H7-J7)))))</f>
        <v>250</v>
      </c>
      <c r="S7" s="21">
        <v>57</v>
      </c>
      <c r="T7" s="21">
        <f t="shared" si="4"/>
        <v>28.5</v>
      </c>
      <c r="U7" s="21">
        <f>(R7+S7)*N7</f>
        <v>3377</v>
      </c>
      <c r="V7" s="21">
        <f>(R7+T7)*N7</f>
        <v>3063.5</v>
      </c>
      <c r="W7" s="21">
        <f>SUM(Q7,U7)</f>
        <v>4771</v>
      </c>
      <c r="X7" s="21">
        <f>SUM(Q7,V7)</f>
        <v>4457.5</v>
      </c>
      <c r="Y7" s="21">
        <f t="shared" si="5"/>
        <v>6.555147058823529</v>
      </c>
      <c r="Z7" s="21">
        <f t="shared" si="6"/>
        <v>3400</v>
      </c>
      <c r="AA7" s="21">
        <v>5</v>
      </c>
      <c r="AB7" s="21">
        <v>0.7</v>
      </c>
      <c r="AC7" s="27">
        <f t="shared" si="7"/>
        <v>0.71250000000000002</v>
      </c>
    </row>
    <row r="8" spans="1:29" ht="15" thickBot="1">
      <c r="A8" s="19"/>
      <c r="B8" s="13">
        <v>24</v>
      </c>
      <c r="C8" s="13">
        <v>35</v>
      </c>
      <c r="D8" s="13">
        <v>24</v>
      </c>
      <c r="E8" s="13">
        <f>B8*C8</f>
        <v>840</v>
      </c>
      <c r="F8" s="13" t="s">
        <v>22</v>
      </c>
      <c r="G8" s="13">
        <v>800</v>
      </c>
      <c r="H8" s="13">
        <v>7</v>
      </c>
      <c r="I8" s="13">
        <v>7</v>
      </c>
      <c r="J8" s="13">
        <f>0.2*C8</f>
        <v>7</v>
      </c>
      <c r="K8" s="13">
        <v>45</v>
      </c>
      <c r="L8" s="13">
        <f>K8/3</f>
        <v>15</v>
      </c>
      <c r="M8" s="13">
        <v>3</v>
      </c>
      <c r="N8" s="13">
        <f>K8/3-M8</f>
        <v>12</v>
      </c>
      <c r="O8" s="13">
        <f>12*H8</f>
        <v>84</v>
      </c>
      <c r="P8" s="13">
        <f>(E8-((B8*H8)+((J8*D8)))+O8)</f>
        <v>588</v>
      </c>
      <c r="Q8" s="13">
        <f>((E8-((B8*H8)+((0.2*C8*D8))))*M8+O8*2)</f>
        <v>1680</v>
      </c>
      <c r="R8" s="13">
        <f>(E8-((B8*H8)+((0.2*C8*D8)+(I8*2*(C8-H8-J8)))))</f>
        <v>210</v>
      </c>
      <c r="S8" s="13">
        <v>102</v>
      </c>
      <c r="T8" s="13">
        <f t="shared" si="4"/>
        <v>51</v>
      </c>
      <c r="U8" s="13">
        <f>(R8+S8)*N8</f>
        <v>3744</v>
      </c>
      <c r="V8" s="13">
        <f>(R8+T8)*N8</f>
        <v>3132</v>
      </c>
      <c r="W8" s="13">
        <f>SUM(Q8,U8)</f>
        <v>5424</v>
      </c>
      <c r="X8" s="13">
        <f t="shared" ref="X8" si="11">SUM(Q8,V8)</f>
        <v>4812</v>
      </c>
      <c r="Y8" s="13">
        <f t="shared" si="5"/>
        <v>5.7285714285714286</v>
      </c>
      <c r="Z8" s="13">
        <f t="shared" si="6"/>
        <v>5040</v>
      </c>
      <c r="AA8" s="13">
        <v>6</v>
      </c>
      <c r="AB8" s="13">
        <v>0.7</v>
      </c>
      <c r="AC8" s="25">
        <f t="shared" si="7"/>
        <v>0.7</v>
      </c>
    </row>
    <row r="9" spans="1:29">
      <c r="A9" s="1"/>
      <c r="B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1"/>
      <c r="AA9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Z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Z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Z15" s="1"/>
    </row>
    <row r="16" spans="1:2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Z20" s="1"/>
    </row>
    <row r="21" spans="1:26">
      <c r="A21" s="1"/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Z22" s="1"/>
    </row>
    <row r="23" spans="1:26">
      <c r="A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</sheetData>
  <dataValidations count="1">
    <dataValidation type="decimal" operator="greaterThan" allowBlank="1" showInputMessage="1" showErrorMessage="1" errorTitle="Cumplir Retiro Minimo =3m" sqref="I2 H2:H6">
      <formula1>2.99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>
      <selection activeCell="H2" sqref="H2"/>
    </sheetView>
  </sheetViews>
  <sheetFormatPr baseColWidth="10" defaultColWidth="9" defaultRowHeight="14.25"/>
  <cols>
    <col min="1" max="4" width="9" style="38"/>
    <col min="5" max="5" width="16.5" style="38" bestFit="1" customWidth="1"/>
    <col min="6" max="6" width="17.5" style="38" bestFit="1" customWidth="1"/>
    <col min="7" max="7" width="18.25" style="38" bestFit="1" customWidth="1"/>
    <col min="8" max="8" width="11.625" style="38" customWidth="1"/>
    <col min="9" max="9" width="12" style="38" customWidth="1"/>
    <col min="10" max="10" width="11.5" style="38" customWidth="1"/>
    <col min="11" max="11" width="12.75" style="38" customWidth="1"/>
    <col min="12" max="12" width="7.375" style="38" bestFit="1" customWidth="1"/>
    <col min="13" max="13" width="19.625" style="54" customWidth="1"/>
    <col min="14" max="14" width="18.875" style="54" customWidth="1"/>
    <col min="15" max="15" width="24.375" style="54" bestFit="1" customWidth="1"/>
    <col min="16" max="16" width="27.25" style="54" bestFit="1" customWidth="1"/>
    <col min="17" max="17" width="35.375" style="54" bestFit="1" customWidth="1"/>
    <col min="18" max="18" width="27.875" style="54" bestFit="1" customWidth="1"/>
    <col min="19" max="19" width="31.75" style="54" bestFit="1" customWidth="1"/>
    <col min="20" max="20" width="40.375" style="54" bestFit="1" customWidth="1"/>
    <col min="21" max="21" width="39" style="54" bestFit="1" customWidth="1"/>
    <col min="22" max="22" width="19.625" style="54" customWidth="1"/>
    <col min="23" max="23" width="26.125" style="54" bestFit="1" customWidth="1"/>
    <col min="24" max="24" width="18.875" style="54" bestFit="1" customWidth="1"/>
    <col min="25" max="25" width="11.875" style="54" bestFit="1" customWidth="1"/>
    <col min="26" max="27" width="23.75" style="54" bestFit="1" customWidth="1"/>
    <col min="28" max="28" width="12.75" style="54" bestFit="1" customWidth="1"/>
    <col min="29" max="29" width="10.75" style="54" bestFit="1" customWidth="1"/>
  </cols>
  <sheetData>
    <row r="1" spans="1:31">
      <c r="A1" s="29" t="s">
        <v>19</v>
      </c>
      <c r="B1" s="30" t="s">
        <v>1</v>
      </c>
      <c r="C1" s="30" t="s">
        <v>0</v>
      </c>
      <c r="D1" s="30" t="s">
        <v>12</v>
      </c>
      <c r="E1" s="30" t="s">
        <v>10</v>
      </c>
      <c r="F1" s="30" t="s">
        <v>3</v>
      </c>
      <c r="G1" s="30" t="s">
        <v>9</v>
      </c>
      <c r="H1" s="31" t="s">
        <v>2</v>
      </c>
      <c r="I1" s="30" t="s">
        <v>11</v>
      </c>
      <c r="J1" s="30" t="s">
        <v>4</v>
      </c>
      <c r="K1" s="30" t="s">
        <v>5</v>
      </c>
      <c r="L1" s="30" t="s">
        <v>14</v>
      </c>
      <c r="M1" s="39" t="s">
        <v>15</v>
      </c>
      <c r="N1" s="39" t="s">
        <v>16</v>
      </c>
      <c r="O1" s="39" t="s">
        <v>13</v>
      </c>
      <c r="P1" s="40" t="s">
        <v>23</v>
      </c>
      <c r="Q1" s="40" t="s">
        <v>24</v>
      </c>
      <c r="R1" s="40" t="s">
        <v>25</v>
      </c>
      <c r="S1" s="40" t="s">
        <v>26</v>
      </c>
      <c r="T1" s="40" t="s">
        <v>43</v>
      </c>
      <c r="U1" s="40" t="s">
        <v>56</v>
      </c>
      <c r="V1" s="41" t="s">
        <v>45</v>
      </c>
      <c r="W1" s="39" t="s">
        <v>55</v>
      </c>
      <c r="X1" s="39" t="s">
        <v>17</v>
      </c>
      <c r="Y1" s="39" t="s">
        <v>6</v>
      </c>
      <c r="Z1" s="39" t="s">
        <v>7</v>
      </c>
      <c r="AA1" s="39" t="s">
        <v>18</v>
      </c>
      <c r="AB1" s="41" t="s">
        <v>35</v>
      </c>
      <c r="AC1" s="42" t="s">
        <v>36</v>
      </c>
      <c r="AD1" s="14"/>
    </row>
    <row r="2" spans="1:31">
      <c r="A2" s="32"/>
      <c r="B2" s="33">
        <v>8</v>
      </c>
      <c r="C2" s="33">
        <v>30</v>
      </c>
      <c r="D2" s="33">
        <v>10</v>
      </c>
      <c r="E2" s="33">
        <f t="shared" ref="E2" si="0">B2*C2</f>
        <v>240</v>
      </c>
      <c r="F2" s="33" t="s">
        <v>8</v>
      </c>
      <c r="G2" s="33"/>
      <c r="H2" s="33">
        <v>0</v>
      </c>
      <c r="I2" s="33"/>
      <c r="J2" s="33">
        <f t="shared" ref="J2" si="1">0.2*C2</f>
        <v>6</v>
      </c>
      <c r="K2" s="33">
        <v>12</v>
      </c>
      <c r="L2" s="33">
        <f t="shared" ref="L2" si="2">K2/3</f>
        <v>4</v>
      </c>
      <c r="M2" s="43">
        <v>3</v>
      </c>
      <c r="N2" s="43">
        <f t="shared" ref="N2:N7" si="3">K2/3-M2</f>
        <v>1</v>
      </c>
      <c r="O2" s="43"/>
      <c r="P2" s="43">
        <f>(E2-(J2*D2))</f>
        <v>180</v>
      </c>
      <c r="Q2" s="43">
        <f t="shared" ref="Q2:Q7" si="4">P2*M2</f>
        <v>540</v>
      </c>
      <c r="R2" s="43">
        <f>(E2-((B2*H2)+((0.3*C2*D2)+(I2*(C2-H2-0.3*C2)))))</f>
        <v>150</v>
      </c>
      <c r="S2" s="43">
        <v>15</v>
      </c>
      <c r="T2" s="43">
        <f t="shared" ref="T2:T4" si="5">S2*0.5</f>
        <v>7.5</v>
      </c>
      <c r="U2" s="43">
        <f t="shared" ref="U2:U7" si="6">(R2+S2)*N2</f>
        <v>165</v>
      </c>
      <c r="V2" s="43">
        <f t="shared" ref="V2:V7" si="7">(R2+T2)*N2</f>
        <v>157.5</v>
      </c>
      <c r="W2" s="43">
        <f t="shared" ref="W2:W7" si="8">SUM(Q2,U2)</f>
        <v>705</v>
      </c>
      <c r="X2" s="43">
        <f>SUM(Q2,V2)</f>
        <v>697.5</v>
      </c>
      <c r="Y2" s="44">
        <f t="shared" ref="Y2" si="9">X2/E2</f>
        <v>2.90625</v>
      </c>
      <c r="Z2" s="43">
        <f t="shared" ref="Z2" si="10">AA2*E2</f>
        <v>1080</v>
      </c>
      <c r="AA2" s="43">
        <v>4.5</v>
      </c>
      <c r="AB2" s="43">
        <v>0.7</v>
      </c>
      <c r="AC2" s="45">
        <f t="shared" ref="AC2" si="11">P2/E2</f>
        <v>0.75</v>
      </c>
      <c r="AD2" s="28"/>
    </row>
    <row r="3" spans="1:31">
      <c r="A3" s="32"/>
      <c r="B3" s="33">
        <v>10</v>
      </c>
      <c r="C3" s="33">
        <v>30</v>
      </c>
      <c r="D3" s="33">
        <v>10</v>
      </c>
      <c r="E3" s="33">
        <f t="shared" ref="E3" si="12">B3*C3</f>
        <v>300</v>
      </c>
      <c r="F3" s="33" t="s">
        <v>8</v>
      </c>
      <c r="G3" s="33">
        <v>300</v>
      </c>
      <c r="H3" s="33">
        <v>0</v>
      </c>
      <c r="I3" s="33"/>
      <c r="J3" s="33">
        <f t="shared" ref="J3" si="13">0.2*C3</f>
        <v>6</v>
      </c>
      <c r="K3" s="33">
        <v>21</v>
      </c>
      <c r="L3" s="33">
        <f t="shared" ref="L3" si="14">K3/3</f>
        <v>7</v>
      </c>
      <c r="M3" s="43">
        <v>3</v>
      </c>
      <c r="N3" s="43">
        <f t="shared" si="3"/>
        <v>4</v>
      </c>
      <c r="O3" s="43"/>
      <c r="P3" s="43">
        <f>(E3-(J3*D3))</f>
        <v>240</v>
      </c>
      <c r="Q3" s="43">
        <f t="shared" si="4"/>
        <v>720</v>
      </c>
      <c r="R3" s="43">
        <f>(E3-((B3*H3)+((0.3*C3*D3)+(I3*(C3-H3-0.3*C3)))))</f>
        <v>210</v>
      </c>
      <c r="S3" s="43">
        <v>15</v>
      </c>
      <c r="T3" s="43">
        <f t="shared" si="5"/>
        <v>7.5</v>
      </c>
      <c r="U3" s="43">
        <f t="shared" si="6"/>
        <v>900</v>
      </c>
      <c r="V3" s="43">
        <f t="shared" si="7"/>
        <v>870</v>
      </c>
      <c r="W3" s="43">
        <f>SUM(Q3,U3)</f>
        <v>1620</v>
      </c>
      <c r="X3" s="43">
        <f>SUM(Q3,V3)</f>
        <v>1590</v>
      </c>
      <c r="Y3" s="44">
        <f t="shared" ref="Y3" si="15">X3/E3</f>
        <v>5.3</v>
      </c>
      <c r="Z3" s="43">
        <f t="shared" ref="Z3" si="16">AA3*E3</f>
        <v>1350</v>
      </c>
      <c r="AA3" s="43">
        <v>4.5</v>
      </c>
      <c r="AB3" s="43">
        <v>0.7</v>
      </c>
      <c r="AC3" s="45">
        <f t="shared" ref="AC3" si="17">P3/E3</f>
        <v>0.8</v>
      </c>
      <c r="AD3" s="28"/>
    </row>
    <row r="4" spans="1:31">
      <c r="A4" s="32"/>
      <c r="B4" s="33">
        <v>15</v>
      </c>
      <c r="C4" s="33">
        <v>40</v>
      </c>
      <c r="D4" s="33">
        <v>15</v>
      </c>
      <c r="E4" s="33">
        <f t="shared" ref="E4" si="18">B4*C4</f>
        <v>600</v>
      </c>
      <c r="F4" s="33" t="s">
        <v>8</v>
      </c>
      <c r="G4" s="33">
        <v>300</v>
      </c>
      <c r="H4" s="33">
        <v>0</v>
      </c>
      <c r="I4" s="33"/>
      <c r="J4" s="33">
        <f t="shared" ref="J4" si="19">0.2*C4</f>
        <v>8</v>
      </c>
      <c r="K4" s="33">
        <v>21</v>
      </c>
      <c r="L4" s="33">
        <f t="shared" ref="L4" si="20">K4/3</f>
        <v>7</v>
      </c>
      <c r="M4" s="43">
        <v>3</v>
      </c>
      <c r="N4" s="43">
        <f t="shared" si="3"/>
        <v>4</v>
      </c>
      <c r="O4" s="43"/>
      <c r="P4" s="43">
        <f>(E4-(J4*D4))</f>
        <v>480</v>
      </c>
      <c r="Q4" s="43">
        <f t="shared" si="4"/>
        <v>1440</v>
      </c>
      <c r="R4" s="43">
        <f>(E4-((B4*H4)+((0.3*C4*D4)+(I4*(C4-H4-0.3*C4)))))</f>
        <v>420</v>
      </c>
      <c r="S4" s="43">
        <v>21.15</v>
      </c>
      <c r="T4" s="43">
        <f t="shared" si="5"/>
        <v>10.574999999999999</v>
      </c>
      <c r="U4" s="43">
        <f t="shared" si="6"/>
        <v>1764.6</v>
      </c>
      <c r="V4" s="43">
        <f t="shared" si="7"/>
        <v>1722.3</v>
      </c>
      <c r="W4" s="43">
        <f t="shared" si="8"/>
        <v>3204.6</v>
      </c>
      <c r="X4" s="43">
        <f>SUM(Q4,V4)</f>
        <v>3162.3</v>
      </c>
      <c r="Y4" s="44">
        <f t="shared" ref="Y4" si="21">X4/E4</f>
        <v>5.2705000000000002</v>
      </c>
      <c r="Z4" s="43">
        <f t="shared" ref="Z4" si="22">AA4*E4</f>
        <v>2700</v>
      </c>
      <c r="AA4" s="43">
        <v>4.5</v>
      </c>
      <c r="AB4" s="43">
        <v>0.7</v>
      </c>
      <c r="AC4" s="45">
        <f t="shared" ref="AC4" si="23">P4/E4</f>
        <v>0.8</v>
      </c>
      <c r="AD4" s="28"/>
    </row>
    <row r="5" spans="1:31">
      <c r="A5" s="34"/>
      <c r="B5" s="33">
        <v>15</v>
      </c>
      <c r="C5" s="33">
        <v>40</v>
      </c>
      <c r="D5" s="33">
        <v>15</v>
      </c>
      <c r="E5" s="33">
        <f>B5*C5</f>
        <v>600</v>
      </c>
      <c r="F5" s="33" t="s">
        <v>21</v>
      </c>
      <c r="G5" s="33">
        <v>600</v>
      </c>
      <c r="H5" s="33">
        <v>5</v>
      </c>
      <c r="I5" s="33">
        <v>5</v>
      </c>
      <c r="J5" s="33">
        <f>0.2*C5</f>
        <v>8</v>
      </c>
      <c r="K5" s="33">
        <v>24</v>
      </c>
      <c r="L5" s="33">
        <f>K5/3</f>
        <v>8</v>
      </c>
      <c r="M5" s="43">
        <v>3</v>
      </c>
      <c r="N5" s="43">
        <f t="shared" si="3"/>
        <v>5</v>
      </c>
      <c r="O5" s="43"/>
      <c r="P5" s="43">
        <f>(E5-(J5*D5))</f>
        <v>480</v>
      </c>
      <c r="Q5" s="43">
        <f t="shared" si="4"/>
        <v>1440</v>
      </c>
      <c r="R5" s="43">
        <f>(E5-((B5*H5)+((0.3*C5*D5)+(I5*(C5-H5-0.3*C5)))))</f>
        <v>230</v>
      </c>
      <c r="S5" s="43">
        <v>54</v>
      </c>
      <c r="T5" s="43">
        <f t="shared" ref="T5" si="24">S5*0.5</f>
        <v>27</v>
      </c>
      <c r="U5" s="43">
        <f t="shared" si="6"/>
        <v>1420</v>
      </c>
      <c r="V5" s="43">
        <f t="shared" si="7"/>
        <v>1285</v>
      </c>
      <c r="W5" s="43">
        <f t="shared" si="8"/>
        <v>2860</v>
      </c>
      <c r="X5" s="43">
        <f>SUM(Q5,V5)</f>
        <v>2725</v>
      </c>
      <c r="Y5" s="44">
        <f t="shared" ref="Y5" si="25">X5/E5</f>
        <v>4.541666666666667</v>
      </c>
      <c r="Z5" s="43">
        <f t="shared" ref="Z5" si="26">AA5*E5</f>
        <v>3000</v>
      </c>
      <c r="AA5" s="43">
        <v>5</v>
      </c>
      <c r="AB5" s="43">
        <v>0.7</v>
      </c>
      <c r="AC5" s="45">
        <f t="shared" ref="AC5" si="27">P5/E5</f>
        <v>0.8</v>
      </c>
      <c r="AD5" s="28"/>
    </row>
    <row r="6" spans="1:31">
      <c r="A6" s="32"/>
      <c r="B6" s="33">
        <v>17</v>
      </c>
      <c r="C6" s="33">
        <v>40</v>
      </c>
      <c r="D6" s="33">
        <v>17</v>
      </c>
      <c r="E6" s="33">
        <f>B6*C6</f>
        <v>680</v>
      </c>
      <c r="F6" s="33" t="s">
        <v>22</v>
      </c>
      <c r="G6" s="33">
        <v>800</v>
      </c>
      <c r="H6" s="33">
        <v>5</v>
      </c>
      <c r="I6" s="33">
        <v>5</v>
      </c>
      <c r="J6" s="33">
        <f>0.2*C6</f>
        <v>8</v>
      </c>
      <c r="K6" s="33">
        <v>36</v>
      </c>
      <c r="L6" s="33">
        <f>K6/3</f>
        <v>12</v>
      </c>
      <c r="M6" s="43">
        <v>3</v>
      </c>
      <c r="N6" s="43">
        <f t="shared" si="3"/>
        <v>9</v>
      </c>
      <c r="O6" s="43"/>
      <c r="P6" s="43">
        <f>E6-J6*D6</f>
        <v>544</v>
      </c>
      <c r="Q6" s="43">
        <f t="shared" si="4"/>
        <v>1632</v>
      </c>
      <c r="R6" s="43">
        <f>(E6-((B6*H6)+((0.3*C6*D6)+(I6*2*(C6-H6-(0.3*C6))))))</f>
        <v>161</v>
      </c>
      <c r="S6" s="43">
        <v>98.98</v>
      </c>
      <c r="T6" s="43">
        <f t="shared" ref="T6:T7" si="28">S6*0.5</f>
        <v>49.49</v>
      </c>
      <c r="U6" s="43">
        <f t="shared" si="6"/>
        <v>2339.8200000000002</v>
      </c>
      <c r="V6" s="46">
        <f t="shared" si="7"/>
        <v>1894.41</v>
      </c>
      <c r="W6" s="43">
        <f t="shared" si="8"/>
        <v>3971.82</v>
      </c>
      <c r="X6" s="46">
        <f t="shared" ref="X6" si="29">SUM(Q6,V6)</f>
        <v>3526.41</v>
      </c>
      <c r="Y6" s="47">
        <f>X6/E6</f>
        <v>5.1858970588235289</v>
      </c>
      <c r="Z6" s="43">
        <f>AA6*E6</f>
        <v>4080</v>
      </c>
      <c r="AA6" s="43">
        <v>6</v>
      </c>
      <c r="AB6" s="46">
        <v>0.7</v>
      </c>
      <c r="AC6" s="48">
        <f>P6/E6</f>
        <v>0.8</v>
      </c>
      <c r="AD6" s="14"/>
    </row>
    <row r="7" spans="1:31">
      <c r="A7" s="35"/>
      <c r="B7" s="36">
        <v>24</v>
      </c>
      <c r="C7" s="36">
        <v>35</v>
      </c>
      <c r="D7" s="36">
        <v>24</v>
      </c>
      <c r="E7" s="36">
        <f>B7*C7</f>
        <v>840</v>
      </c>
      <c r="F7" s="36" t="s">
        <v>22</v>
      </c>
      <c r="G7" s="36">
        <v>800</v>
      </c>
      <c r="H7" s="36">
        <v>5</v>
      </c>
      <c r="I7" s="36">
        <v>5</v>
      </c>
      <c r="J7" s="36">
        <f>0.2*C7</f>
        <v>7</v>
      </c>
      <c r="K7" s="36">
        <v>36</v>
      </c>
      <c r="L7" s="36">
        <f>K7/3</f>
        <v>12</v>
      </c>
      <c r="M7" s="49">
        <v>3</v>
      </c>
      <c r="N7" s="49">
        <f t="shared" si="3"/>
        <v>9</v>
      </c>
      <c r="O7" s="49"/>
      <c r="P7" s="49">
        <f>E7-J7*D7</f>
        <v>672</v>
      </c>
      <c r="Q7" s="49">
        <f t="shared" si="4"/>
        <v>2016</v>
      </c>
      <c r="R7" s="49">
        <f>(E7-((B7*H7)+((0.3*C7*D7)+(I7*2*(C7-H7-(0.3*C7))))))</f>
        <v>273</v>
      </c>
      <c r="S7" s="49">
        <v>109.5</v>
      </c>
      <c r="T7" s="49">
        <f t="shared" si="28"/>
        <v>54.75</v>
      </c>
      <c r="U7" s="49">
        <f t="shared" si="6"/>
        <v>3442.5</v>
      </c>
      <c r="V7" s="50">
        <f t="shared" si="7"/>
        <v>2949.75</v>
      </c>
      <c r="W7" s="49">
        <f t="shared" si="8"/>
        <v>5458.5</v>
      </c>
      <c r="X7" s="50">
        <f t="shared" ref="X7" si="30">SUM(Q7,V7)</f>
        <v>4965.75</v>
      </c>
      <c r="Y7" s="51">
        <f>X7/E7</f>
        <v>5.9116071428571431</v>
      </c>
      <c r="Z7" s="49">
        <f>AA7*E7</f>
        <v>5040</v>
      </c>
      <c r="AA7" s="49">
        <v>6</v>
      </c>
      <c r="AB7" s="50">
        <v>0.7</v>
      </c>
      <c r="AC7" s="52">
        <f>P7/E7</f>
        <v>0.8</v>
      </c>
      <c r="AD7" s="14"/>
      <c r="AE7" s="14"/>
    </row>
    <row r="8" spans="1:31">
      <c r="A8" s="37"/>
      <c r="B8" s="37"/>
      <c r="E8" s="37"/>
      <c r="F8" s="37"/>
      <c r="G8" s="37"/>
      <c r="H8" s="37"/>
      <c r="I8" s="37"/>
      <c r="J8" s="37"/>
      <c r="K8" s="37"/>
      <c r="L8" s="37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</row>
    <row r="9" spans="1:3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3"/>
      <c r="N9" s="53"/>
      <c r="O9" s="53"/>
      <c r="P9" s="53"/>
      <c r="Q9" s="53"/>
      <c r="R9" s="53"/>
      <c r="S9" s="53"/>
    </row>
    <row r="10" spans="1:3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53"/>
      <c r="N10" s="53"/>
      <c r="O10" s="53"/>
      <c r="P10" s="53"/>
      <c r="Q10" s="53"/>
      <c r="R10" s="53"/>
      <c r="S10" s="53"/>
    </row>
    <row r="11" spans="1:3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53"/>
      <c r="N11" s="53"/>
      <c r="O11" s="53"/>
      <c r="P11" s="53"/>
      <c r="Q11" s="53"/>
      <c r="R11" s="53"/>
      <c r="S11" s="53"/>
    </row>
    <row r="12" spans="1:3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53"/>
      <c r="N12" s="53"/>
      <c r="O12" s="53"/>
      <c r="P12" s="53"/>
      <c r="Q12" s="53"/>
      <c r="R12" s="53"/>
      <c r="S12" s="53"/>
    </row>
    <row r="13" spans="1:3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53"/>
      <c r="N13" s="53"/>
      <c r="O13" s="53"/>
      <c r="P13" s="53"/>
    </row>
  </sheetData>
  <dataValidations count="1">
    <dataValidation type="decimal" operator="greaterThan" allowBlank="1" showInputMessage="1" showErrorMessage="1" errorTitle="Cumplir Retiro Minimo =3m" sqref="H2:H5">
      <formula1>2.99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zoomScale="85" zoomScaleNormal="85" workbookViewId="0">
      <selection activeCell="AC3" sqref="A3:AC3"/>
    </sheetView>
  </sheetViews>
  <sheetFormatPr baseColWidth="10" defaultColWidth="9" defaultRowHeight="14.25"/>
  <cols>
    <col min="2" max="2" width="6.5" bestFit="1" customWidth="1"/>
    <col min="3" max="3" width="5.75" bestFit="1" customWidth="1"/>
    <col min="4" max="4" width="6.5" bestFit="1" customWidth="1"/>
    <col min="5" max="5" width="16.5" bestFit="1" customWidth="1"/>
    <col min="6" max="6" width="17.5" bestFit="1" customWidth="1"/>
    <col min="7" max="7" width="18.25" bestFit="1" customWidth="1"/>
    <col min="8" max="8" width="12" bestFit="1" customWidth="1"/>
    <col min="9" max="9" width="12.25" bestFit="1" customWidth="1"/>
    <col min="10" max="10" width="12" bestFit="1" customWidth="1"/>
    <col min="11" max="11" width="13.75" bestFit="1" customWidth="1"/>
    <col min="12" max="12" width="7.375" bestFit="1" customWidth="1"/>
    <col min="13" max="13" width="11.75" bestFit="1" customWidth="1"/>
    <col min="14" max="14" width="11.375" bestFit="1" customWidth="1"/>
    <col min="15" max="15" width="24.375" bestFit="1" customWidth="1"/>
    <col min="16" max="16" width="27.25" bestFit="1" customWidth="1"/>
    <col min="17" max="17" width="35.375" bestFit="1" customWidth="1"/>
    <col min="18" max="18" width="27.875" bestFit="1" customWidth="1"/>
    <col min="19" max="19" width="31.75" bestFit="1" customWidth="1"/>
    <col min="20" max="20" width="40.375" bestFit="1" customWidth="1"/>
    <col min="21" max="21" width="39" bestFit="1" customWidth="1"/>
    <col min="22" max="22" width="18.875" bestFit="1" customWidth="1"/>
    <col min="23" max="23" width="27.5" bestFit="1" customWidth="1"/>
    <col min="24" max="24" width="20.25" bestFit="1" customWidth="1"/>
    <col min="25" max="25" width="12.75" bestFit="1" customWidth="1"/>
    <col min="26" max="26" width="24.875" bestFit="1" customWidth="1"/>
    <col min="27" max="27" width="13.5" bestFit="1" customWidth="1"/>
    <col min="28" max="28" width="11.25" bestFit="1" customWidth="1"/>
    <col min="29" max="29" width="5" bestFit="1" customWidth="1"/>
  </cols>
  <sheetData>
    <row r="1" spans="1:29" ht="15" thickBot="1">
      <c r="A1" s="1" t="s">
        <v>19</v>
      </c>
      <c r="B1" s="3" t="s">
        <v>1</v>
      </c>
      <c r="C1" s="3" t="s">
        <v>0</v>
      </c>
      <c r="D1" s="3" t="s">
        <v>12</v>
      </c>
      <c r="E1" s="1" t="s">
        <v>10</v>
      </c>
      <c r="F1" s="1" t="s">
        <v>3</v>
      </c>
      <c r="G1" s="1" t="s">
        <v>9</v>
      </c>
      <c r="H1" s="4" t="s">
        <v>2</v>
      </c>
      <c r="I1" s="1" t="s">
        <v>11</v>
      </c>
      <c r="J1" s="1" t="s">
        <v>4</v>
      </c>
      <c r="K1" s="1" t="s">
        <v>5</v>
      </c>
      <c r="L1" s="1" t="s">
        <v>14</v>
      </c>
      <c r="M1" s="1" t="s">
        <v>15</v>
      </c>
      <c r="N1" s="1" t="s">
        <v>16</v>
      </c>
      <c r="O1" s="1" t="s">
        <v>13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43</v>
      </c>
      <c r="U1" s="2" t="s">
        <v>54</v>
      </c>
      <c r="V1" t="s">
        <v>45</v>
      </c>
      <c r="W1" s="2" t="s">
        <v>52</v>
      </c>
      <c r="X1" s="1" t="s">
        <v>17</v>
      </c>
      <c r="Y1" s="1" t="s">
        <v>6</v>
      </c>
      <c r="Z1" s="1" t="s">
        <v>7</v>
      </c>
      <c r="AA1" s="1" t="s">
        <v>18</v>
      </c>
      <c r="AB1" t="s">
        <v>35</v>
      </c>
      <c r="AC1" t="s">
        <v>36</v>
      </c>
    </row>
    <row r="2" spans="1:29" ht="15" thickBot="1">
      <c r="A2" s="19"/>
      <c r="B2" s="13">
        <v>8</v>
      </c>
      <c r="C2" s="13">
        <v>30</v>
      </c>
      <c r="D2" s="13">
        <v>8</v>
      </c>
      <c r="E2" s="13">
        <f t="shared" ref="E2:E3" si="0">B2*C2</f>
        <v>240</v>
      </c>
      <c r="F2" s="13" t="s">
        <v>8</v>
      </c>
      <c r="G2" s="13">
        <v>300</v>
      </c>
      <c r="H2" s="13">
        <v>3</v>
      </c>
      <c r="I2" s="13"/>
      <c r="J2" s="13">
        <f t="shared" ref="J2:J3" si="1">0.2*C2</f>
        <v>6</v>
      </c>
      <c r="K2" s="13">
        <v>12</v>
      </c>
      <c r="L2" s="13">
        <f t="shared" ref="L2:L3" si="2">K2/3</f>
        <v>4</v>
      </c>
      <c r="M2" s="13" t="s">
        <v>20</v>
      </c>
      <c r="N2" s="13" t="s">
        <v>20</v>
      </c>
      <c r="O2" s="13">
        <f t="shared" ref="O2" si="3">5*H2</f>
        <v>15</v>
      </c>
      <c r="P2" s="13">
        <f>((E2-((B2*H2)+((J2*D2))))+O2)</f>
        <v>183</v>
      </c>
      <c r="Q2" s="13" t="s">
        <v>20</v>
      </c>
      <c r="R2" s="13" t="s">
        <v>20</v>
      </c>
      <c r="S2" s="13">
        <v>15</v>
      </c>
      <c r="T2" s="13">
        <f t="shared" ref="T2:T6" si="4">S2*0.5</f>
        <v>7.5</v>
      </c>
      <c r="U2" s="13" t="s">
        <v>20</v>
      </c>
      <c r="V2" s="13" t="s">
        <v>20</v>
      </c>
      <c r="W2" s="13">
        <f>((E2-((B2*H2)+((0.2*C2*D2))))*L2+S2*L2+O2*2)</f>
        <v>762</v>
      </c>
      <c r="X2" s="13">
        <f>((E2-((B2*H2)+((0.2*C2*D2))))*L2+T2*L2+O2*2)</f>
        <v>732</v>
      </c>
      <c r="Y2" s="13">
        <f t="shared" ref="Y2:Y6" si="5">X2/E2</f>
        <v>3.05</v>
      </c>
      <c r="Z2" s="13">
        <f t="shared" ref="Z2:Z6" si="6">AA2*E2</f>
        <v>1440</v>
      </c>
      <c r="AA2" s="13">
        <v>6</v>
      </c>
      <c r="AB2" s="13">
        <v>0.7</v>
      </c>
      <c r="AC2" s="25">
        <f t="shared" ref="AC2:AC6" si="7">P2/E2</f>
        <v>0.76249999999999996</v>
      </c>
    </row>
    <row r="3" spans="1:29" ht="15" thickBot="1">
      <c r="A3" s="19"/>
      <c r="B3" s="13">
        <v>10</v>
      </c>
      <c r="C3" s="13">
        <v>30</v>
      </c>
      <c r="D3" s="13">
        <v>10</v>
      </c>
      <c r="E3" s="13">
        <f t="shared" si="0"/>
        <v>300</v>
      </c>
      <c r="F3" s="13" t="s">
        <v>8</v>
      </c>
      <c r="G3" s="13">
        <v>300</v>
      </c>
      <c r="H3" s="13">
        <v>0</v>
      </c>
      <c r="I3" s="13"/>
      <c r="J3" s="13">
        <f t="shared" si="1"/>
        <v>6</v>
      </c>
      <c r="K3" s="13">
        <v>21</v>
      </c>
      <c r="L3" s="13">
        <f t="shared" si="2"/>
        <v>7</v>
      </c>
      <c r="M3" s="13">
        <v>3</v>
      </c>
      <c r="N3" s="13">
        <f>K3/3-M3</f>
        <v>4</v>
      </c>
      <c r="O3" s="13"/>
      <c r="P3" s="13">
        <f>(E3-(J3*D3))</f>
        <v>240</v>
      </c>
      <c r="Q3" s="13">
        <f>P3*M3</f>
        <v>720</v>
      </c>
      <c r="R3" s="13">
        <f>(E3-((B3*H3)+((0.3*C3*D3)+(I3*(C3-H3-0.3*C3)))))</f>
        <v>210</v>
      </c>
      <c r="S3" s="13">
        <v>15</v>
      </c>
      <c r="T3" s="13">
        <f t="shared" si="4"/>
        <v>7.5</v>
      </c>
      <c r="U3" s="13">
        <f>(R3+S3)*N3</f>
        <v>900</v>
      </c>
      <c r="V3" s="13">
        <f>(R3+T3)*N3</f>
        <v>870</v>
      </c>
      <c r="W3" s="13">
        <f>SUM(Q3,U3)</f>
        <v>1620</v>
      </c>
      <c r="X3" s="13">
        <f>SUM(Q3,V3)</f>
        <v>1590</v>
      </c>
      <c r="Y3" s="13">
        <f t="shared" si="5"/>
        <v>5.3</v>
      </c>
      <c r="Z3" s="13">
        <f t="shared" si="6"/>
        <v>1800</v>
      </c>
      <c r="AA3" s="13">
        <v>6</v>
      </c>
      <c r="AB3" s="13">
        <v>0.7</v>
      </c>
      <c r="AC3" s="25">
        <f t="shared" si="7"/>
        <v>0.8</v>
      </c>
    </row>
    <row r="4" spans="1:29" ht="15" thickBot="1">
      <c r="A4" s="19"/>
      <c r="B4" s="13" t="s">
        <v>44</v>
      </c>
      <c r="C4" s="13" t="s">
        <v>44</v>
      </c>
      <c r="D4" s="13" t="s">
        <v>44</v>
      </c>
      <c r="E4" s="13" t="s">
        <v>44</v>
      </c>
      <c r="F4" s="13" t="s">
        <v>44</v>
      </c>
      <c r="G4" s="13" t="s">
        <v>44</v>
      </c>
      <c r="H4" s="13"/>
      <c r="I4" s="13" t="s">
        <v>44</v>
      </c>
      <c r="J4" s="13" t="s">
        <v>44</v>
      </c>
      <c r="K4" s="13" t="s">
        <v>44</v>
      </c>
      <c r="L4" s="13" t="s">
        <v>44</v>
      </c>
      <c r="M4" s="13" t="s">
        <v>44</v>
      </c>
      <c r="N4" s="13" t="s">
        <v>44</v>
      </c>
      <c r="O4" s="13" t="s">
        <v>44</v>
      </c>
      <c r="P4" s="13" t="s">
        <v>44</v>
      </c>
      <c r="Q4" s="13" t="s">
        <v>44</v>
      </c>
      <c r="R4" s="13" t="s">
        <v>44</v>
      </c>
      <c r="S4" s="13" t="s">
        <v>44</v>
      </c>
      <c r="T4" s="13" t="s">
        <v>44</v>
      </c>
      <c r="U4" s="13" t="s">
        <v>44</v>
      </c>
      <c r="V4" s="13" t="s">
        <v>44</v>
      </c>
      <c r="W4" s="13" t="s">
        <v>44</v>
      </c>
      <c r="X4" s="13"/>
      <c r="Y4" s="13"/>
      <c r="Z4" s="13"/>
      <c r="AA4" s="13"/>
      <c r="AB4" s="13"/>
      <c r="AC4" s="25"/>
    </row>
    <row r="5" spans="1:29" ht="15" thickBot="1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6"/>
    </row>
    <row r="6" spans="1:29" ht="15" thickBot="1">
      <c r="A6" s="19"/>
      <c r="B6" s="13">
        <v>15</v>
      </c>
      <c r="C6" s="13">
        <v>40</v>
      </c>
      <c r="D6" s="13">
        <v>15</v>
      </c>
      <c r="E6" s="13">
        <f>B6*C6</f>
        <v>600</v>
      </c>
      <c r="F6" s="13" t="s">
        <v>21</v>
      </c>
      <c r="G6" s="13">
        <v>600</v>
      </c>
      <c r="H6" s="13">
        <v>5</v>
      </c>
      <c r="I6" s="13">
        <v>5</v>
      </c>
      <c r="J6" s="13">
        <f>0.2*C6</f>
        <v>8</v>
      </c>
      <c r="K6" s="13">
        <v>24</v>
      </c>
      <c r="L6" s="13">
        <f>K6/3</f>
        <v>8</v>
      </c>
      <c r="M6" s="13">
        <v>3</v>
      </c>
      <c r="N6" s="13">
        <f>K6/3-M6</f>
        <v>5</v>
      </c>
      <c r="O6" s="13"/>
      <c r="P6" s="13">
        <f>(E6-(J6*D6))</f>
        <v>480</v>
      </c>
      <c r="Q6" s="13">
        <f>P6*M6</f>
        <v>1440</v>
      </c>
      <c r="R6" s="13">
        <f>(E6-((B6*H6)+((0.3*C6*D6)+(I6*(C6-H6-0.3*C6)))))</f>
        <v>230</v>
      </c>
      <c r="S6" s="13">
        <v>54</v>
      </c>
      <c r="T6" s="13">
        <f t="shared" si="4"/>
        <v>27</v>
      </c>
      <c r="U6" s="13">
        <f>(R6+S6)*N6</f>
        <v>1420</v>
      </c>
      <c r="V6" s="13">
        <f>(R6+T6)*N6</f>
        <v>1285</v>
      </c>
      <c r="W6" s="13">
        <f>SUM(Q6,U6)</f>
        <v>2860</v>
      </c>
      <c r="X6" s="13">
        <f>SUM(Q6,V6)</f>
        <v>2725</v>
      </c>
      <c r="Y6" s="13">
        <f t="shared" si="5"/>
        <v>4.541666666666667</v>
      </c>
      <c r="Z6" s="13">
        <f t="shared" si="6"/>
        <v>3600</v>
      </c>
      <c r="AA6" s="13">
        <v>6</v>
      </c>
      <c r="AB6" s="13">
        <v>0.7</v>
      </c>
      <c r="AC6" s="25">
        <f t="shared" si="7"/>
        <v>0.8</v>
      </c>
    </row>
    <row r="7" spans="1:29" ht="15" thickBot="1">
      <c r="A7" s="22"/>
      <c r="B7" s="21" t="s">
        <v>44</v>
      </c>
      <c r="C7" s="21" t="s">
        <v>44</v>
      </c>
      <c r="D7" s="21" t="s">
        <v>44</v>
      </c>
      <c r="E7" s="21" t="s">
        <v>44</v>
      </c>
      <c r="F7" s="21" t="s">
        <v>44</v>
      </c>
      <c r="G7" s="21" t="s">
        <v>44</v>
      </c>
      <c r="H7" s="21" t="s">
        <v>44</v>
      </c>
      <c r="I7" s="21" t="s">
        <v>44</v>
      </c>
      <c r="J7" s="21" t="s">
        <v>44</v>
      </c>
      <c r="K7" s="21" t="s">
        <v>44</v>
      </c>
      <c r="L7" s="21" t="s">
        <v>44</v>
      </c>
      <c r="M7" s="21" t="s">
        <v>44</v>
      </c>
      <c r="N7" s="21" t="s">
        <v>44</v>
      </c>
      <c r="O7" s="21" t="s">
        <v>53</v>
      </c>
      <c r="P7" s="21" t="s">
        <v>44</v>
      </c>
      <c r="Q7" s="21" t="s">
        <v>44</v>
      </c>
      <c r="R7" s="21" t="s">
        <v>44</v>
      </c>
      <c r="S7" s="21" t="s">
        <v>44</v>
      </c>
      <c r="T7" s="21" t="s">
        <v>44</v>
      </c>
      <c r="U7" s="21" t="s">
        <v>44</v>
      </c>
      <c r="V7" s="21" t="s">
        <v>44</v>
      </c>
      <c r="W7" s="21" t="s">
        <v>44</v>
      </c>
      <c r="X7" s="21" t="s">
        <v>44</v>
      </c>
      <c r="Y7" s="21" t="s">
        <v>44</v>
      </c>
      <c r="Z7" s="21" t="s">
        <v>44</v>
      </c>
      <c r="AA7" s="21" t="s">
        <v>44</v>
      </c>
      <c r="AB7" s="21" t="s">
        <v>44</v>
      </c>
      <c r="AC7" s="27" t="s">
        <v>44</v>
      </c>
    </row>
    <row r="8" spans="1:29" ht="15" thickBo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"/>
      <c r="AC8" s="25"/>
    </row>
    <row r="9" spans="1:29">
      <c r="A9" s="1"/>
      <c r="B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</sheetData>
  <dataValidations count="1">
    <dataValidation type="decimal" operator="greaterThan" allowBlank="1" showInputMessage="1" showErrorMessage="1" errorTitle="Cumplir Retiro Minimo =3m" sqref="H2:I2 H4:H6">
      <formula1>2.99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workbookViewId="0">
      <selection activeCell="B9" sqref="B9"/>
    </sheetView>
  </sheetViews>
  <sheetFormatPr baseColWidth="10" defaultColWidth="9" defaultRowHeight="14.25"/>
  <cols>
    <col min="5" max="5" width="16.5" bestFit="1" customWidth="1"/>
    <col min="6" max="6" width="17.5" bestFit="1" customWidth="1"/>
    <col min="7" max="7" width="18.25" bestFit="1" customWidth="1"/>
    <col min="8" max="8" width="12" bestFit="1" customWidth="1"/>
    <col min="9" max="9" width="12.25" bestFit="1" customWidth="1"/>
    <col min="10" max="10" width="12" bestFit="1" customWidth="1"/>
    <col min="11" max="11" width="13.75" bestFit="1" customWidth="1"/>
    <col min="12" max="12" width="7.375" bestFit="1" customWidth="1"/>
    <col min="13" max="13" width="11.75" bestFit="1" customWidth="1"/>
    <col min="14" max="14" width="11.375" bestFit="1" customWidth="1"/>
    <col min="15" max="15" width="24.375" bestFit="1" customWidth="1"/>
    <col min="16" max="16" width="27.25" bestFit="1" customWidth="1"/>
    <col min="17" max="17" width="35.375" bestFit="1" customWidth="1"/>
    <col min="18" max="18" width="27.875" bestFit="1" customWidth="1"/>
    <col min="19" max="19" width="26.625" bestFit="1" customWidth="1"/>
    <col min="20" max="20" width="35.75" bestFit="1" customWidth="1"/>
    <col min="21" max="21" width="38.125" bestFit="1" customWidth="1"/>
    <col min="22" max="22" width="17.75" bestFit="1" customWidth="1"/>
    <col min="23" max="23" width="25.75" bestFit="1" customWidth="1"/>
    <col min="24" max="24" width="18.875" bestFit="1" customWidth="1"/>
    <col min="25" max="25" width="11.875" bestFit="1" customWidth="1"/>
    <col min="26" max="26" width="23.75" bestFit="1" customWidth="1"/>
    <col min="27" max="27" width="12.75" bestFit="1" customWidth="1"/>
    <col min="28" max="28" width="10.75" bestFit="1" customWidth="1"/>
    <col min="29" max="29" width="11.875" bestFit="1" customWidth="1"/>
  </cols>
  <sheetData>
    <row r="1" spans="1:29" ht="15" thickBot="1">
      <c r="A1" s="1" t="s">
        <v>19</v>
      </c>
      <c r="B1" s="3" t="s">
        <v>1</v>
      </c>
      <c r="C1" s="3" t="s">
        <v>0</v>
      </c>
      <c r="D1" s="3" t="s">
        <v>12</v>
      </c>
      <c r="E1" s="1" t="s">
        <v>10</v>
      </c>
      <c r="F1" s="1" t="s">
        <v>3</v>
      </c>
      <c r="G1" s="1" t="s">
        <v>9</v>
      </c>
      <c r="H1" s="4" t="s">
        <v>2</v>
      </c>
      <c r="I1" s="1" t="s">
        <v>11</v>
      </c>
      <c r="J1" s="1" t="s">
        <v>4</v>
      </c>
      <c r="K1" s="1" t="s">
        <v>5</v>
      </c>
      <c r="L1" s="1" t="s">
        <v>14</v>
      </c>
      <c r="M1" s="1" t="s">
        <v>15</v>
      </c>
      <c r="N1" s="1" t="s">
        <v>16</v>
      </c>
      <c r="O1" s="20" t="s">
        <v>13</v>
      </c>
      <c r="P1" s="2" t="s">
        <v>23</v>
      </c>
      <c r="Q1" s="2" t="s">
        <v>24</v>
      </c>
      <c r="R1" s="2" t="s">
        <v>25</v>
      </c>
      <c r="S1" s="2" t="s">
        <v>50</v>
      </c>
      <c r="T1" s="2" t="s">
        <v>51</v>
      </c>
      <c r="U1" s="2" t="s">
        <v>49</v>
      </c>
      <c r="V1" t="s">
        <v>45</v>
      </c>
      <c r="W1" s="2" t="s">
        <v>52</v>
      </c>
      <c r="X1" s="1" t="s">
        <v>17</v>
      </c>
      <c r="Y1" s="1" t="s">
        <v>6</v>
      </c>
      <c r="Z1" s="1" t="s">
        <v>7</v>
      </c>
      <c r="AA1" s="1" t="s">
        <v>18</v>
      </c>
      <c r="AB1" t="s">
        <v>35</v>
      </c>
      <c r="AC1" t="s">
        <v>36</v>
      </c>
    </row>
    <row r="2" spans="1:29" ht="15" thickBot="1">
      <c r="A2" s="19"/>
      <c r="B2" s="13">
        <v>8</v>
      </c>
      <c r="C2" s="13">
        <v>30</v>
      </c>
      <c r="D2" s="13">
        <v>8</v>
      </c>
      <c r="E2" s="13">
        <f t="shared" ref="E2:E5" si="0">B2*C2</f>
        <v>240</v>
      </c>
      <c r="F2" s="13" t="s">
        <v>8</v>
      </c>
      <c r="G2" s="13">
        <v>300</v>
      </c>
      <c r="H2" s="13">
        <v>3</v>
      </c>
      <c r="I2" s="13"/>
      <c r="J2" s="13">
        <f t="shared" ref="J2:J5" si="1">0.2*C2</f>
        <v>6</v>
      </c>
      <c r="K2" s="13">
        <v>12</v>
      </c>
      <c r="L2" s="13">
        <f t="shared" ref="L2:L5" si="2">K2/3</f>
        <v>4</v>
      </c>
      <c r="M2" s="13" t="s">
        <v>20</v>
      </c>
      <c r="N2" s="13" t="s">
        <v>20</v>
      </c>
      <c r="O2" s="13">
        <f t="shared" ref="O2:O5" si="3">5*H2</f>
        <v>15</v>
      </c>
      <c r="P2" s="13">
        <f>((E2-((B2*H2)+((J2*D2))))+O2)</f>
        <v>183</v>
      </c>
      <c r="Q2" s="13" t="s">
        <v>20</v>
      </c>
      <c r="R2" s="13" t="s">
        <v>20</v>
      </c>
      <c r="S2" s="13">
        <v>15</v>
      </c>
      <c r="T2" s="13">
        <f t="shared" ref="T2:T8" si="4">S2*0.5</f>
        <v>7.5</v>
      </c>
      <c r="U2" s="13" t="s">
        <v>20</v>
      </c>
      <c r="V2" s="13" t="s">
        <v>20</v>
      </c>
      <c r="W2" s="13">
        <f>((E2-((B2*H2)+((0.2*C2*D2))))*L2+S2*L2+O2*2)</f>
        <v>762</v>
      </c>
      <c r="X2" s="13">
        <f>((E2-((B2*H2)+((0.2*C2*D2))))*L2+T2*L2+O2*2)</f>
        <v>732</v>
      </c>
      <c r="Y2" s="13">
        <f t="shared" ref="Y2:Y8" si="5">X2/E2</f>
        <v>3.05</v>
      </c>
      <c r="Z2" s="13">
        <f t="shared" ref="Z2:Z8" si="6">AA2*E2</f>
        <v>1440</v>
      </c>
      <c r="AA2" s="13">
        <v>6</v>
      </c>
      <c r="AB2" s="13">
        <v>0.7</v>
      </c>
      <c r="AC2" s="25">
        <f t="shared" ref="AC2:AC8" si="7">P2/E2</f>
        <v>0.76249999999999996</v>
      </c>
    </row>
    <row r="3" spans="1:29" ht="15" thickBot="1">
      <c r="A3" s="19"/>
      <c r="B3" s="13">
        <v>10</v>
      </c>
      <c r="C3" s="13">
        <v>30</v>
      </c>
      <c r="D3" s="13">
        <v>10</v>
      </c>
      <c r="E3" s="13">
        <f t="shared" si="0"/>
        <v>300</v>
      </c>
      <c r="F3" s="13" t="s">
        <v>8</v>
      </c>
      <c r="G3" s="13">
        <v>300</v>
      </c>
      <c r="H3" s="13">
        <v>3</v>
      </c>
      <c r="I3" s="13"/>
      <c r="J3" s="13">
        <f t="shared" si="1"/>
        <v>6</v>
      </c>
      <c r="K3" s="13">
        <v>18</v>
      </c>
      <c r="L3" s="13">
        <f t="shared" si="2"/>
        <v>6</v>
      </c>
      <c r="M3" s="13" t="s">
        <v>20</v>
      </c>
      <c r="N3" s="13" t="s">
        <v>20</v>
      </c>
      <c r="O3" s="13">
        <f t="shared" si="3"/>
        <v>15</v>
      </c>
      <c r="P3" s="13">
        <f>((E3-((B3*H3)+((J3*D3))))+O3)</f>
        <v>225</v>
      </c>
      <c r="Q3" s="13" t="s">
        <v>20</v>
      </c>
      <c r="R3" s="13" t="s">
        <v>20</v>
      </c>
      <c r="S3" s="13">
        <v>15</v>
      </c>
      <c r="T3" s="13">
        <f t="shared" si="4"/>
        <v>7.5</v>
      </c>
      <c r="U3" s="13" t="s">
        <v>20</v>
      </c>
      <c r="V3" s="13" t="s">
        <v>20</v>
      </c>
      <c r="W3" s="13">
        <f>((E3-((B3*H3)+((0.2*C3*D3))))*L3+S3*L3+O3*2)</f>
        <v>1380</v>
      </c>
      <c r="X3" s="13">
        <f>((E3-((B3*H3)+((0.2*C3*D3))))*L3+T3*L3+O3*2)</f>
        <v>1335</v>
      </c>
      <c r="Y3" s="13">
        <f t="shared" si="5"/>
        <v>4.45</v>
      </c>
      <c r="Z3" s="13">
        <f t="shared" si="6"/>
        <v>1800</v>
      </c>
      <c r="AA3" s="13">
        <v>6</v>
      </c>
      <c r="AB3" s="13">
        <v>0.7</v>
      </c>
      <c r="AC3" s="25">
        <f t="shared" si="7"/>
        <v>0.75</v>
      </c>
    </row>
    <row r="4" spans="1:29" ht="15" thickBot="1">
      <c r="A4" s="19"/>
      <c r="B4" s="13">
        <v>10</v>
      </c>
      <c r="C4" s="13">
        <v>30</v>
      </c>
      <c r="D4" s="13">
        <v>10</v>
      </c>
      <c r="E4" s="13">
        <f t="shared" si="0"/>
        <v>300</v>
      </c>
      <c r="F4" s="13" t="s">
        <v>8</v>
      </c>
      <c r="G4" s="13">
        <v>300</v>
      </c>
      <c r="H4" s="13">
        <v>5</v>
      </c>
      <c r="I4" s="13"/>
      <c r="J4" s="13">
        <f t="shared" si="1"/>
        <v>6</v>
      </c>
      <c r="K4" s="13">
        <v>24</v>
      </c>
      <c r="L4" s="13">
        <f t="shared" si="2"/>
        <v>8</v>
      </c>
      <c r="M4" s="13" t="s">
        <v>20</v>
      </c>
      <c r="N4" s="13" t="s">
        <v>20</v>
      </c>
      <c r="O4" s="13">
        <f t="shared" si="3"/>
        <v>25</v>
      </c>
      <c r="P4" s="13">
        <f>((E4-((B4*H4)+((J4*D4))))+O4)</f>
        <v>215</v>
      </c>
      <c r="Q4" s="13" t="s">
        <v>20</v>
      </c>
      <c r="R4" s="13" t="s">
        <v>20</v>
      </c>
      <c r="S4" s="13">
        <v>15</v>
      </c>
      <c r="T4" s="13">
        <f t="shared" si="4"/>
        <v>7.5</v>
      </c>
      <c r="U4" s="13" t="s">
        <v>20</v>
      </c>
      <c r="V4" s="13" t="s">
        <v>20</v>
      </c>
      <c r="W4" s="13">
        <f>((E4-((B4*H4)+((0.2*C4*D4))))*L4+S4*L4+O4*2)</f>
        <v>1690</v>
      </c>
      <c r="X4" s="13">
        <f>((E4-((B4*H4)+((0.2*C4*D4))))*L4+T4*L4+O4*2)</f>
        <v>1630</v>
      </c>
      <c r="Y4" s="13">
        <f t="shared" si="5"/>
        <v>5.4333333333333336</v>
      </c>
      <c r="Z4" s="13">
        <f t="shared" si="6"/>
        <v>1800</v>
      </c>
      <c r="AA4" s="13">
        <v>6</v>
      </c>
      <c r="AB4" s="13">
        <v>0.7</v>
      </c>
      <c r="AC4" s="25">
        <f t="shared" si="7"/>
        <v>0.71666666666666667</v>
      </c>
    </row>
    <row r="5" spans="1:29" ht="15" thickBot="1">
      <c r="A5" s="23"/>
      <c r="B5" s="24">
        <v>10</v>
      </c>
      <c r="C5" s="24">
        <v>30</v>
      </c>
      <c r="D5" s="24">
        <v>10</v>
      </c>
      <c r="E5" s="24">
        <f t="shared" si="0"/>
        <v>300</v>
      </c>
      <c r="F5" s="24" t="s">
        <v>8</v>
      </c>
      <c r="G5" s="24">
        <v>300</v>
      </c>
      <c r="H5" s="24">
        <v>7</v>
      </c>
      <c r="I5" s="24"/>
      <c r="J5" s="24">
        <f t="shared" si="1"/>
        <v>6</v>
      </c>
      <c r="K5" s="24">
        <v>36</v>
      </c>
      <c r="L5" s="24">
        <f t="shared" si="2"/>
        <v>12</v>
      </c>
      <c r="M5" s="24" t="s">
        <v>20</v>
      </c>
      <c r="N5" s="24" t="s">
        <v>20</v>
      </c>
      <c r="O5" s="24">
        <f t="shared" si="3"/>
        <v>35</v>
      </c>
      <c r="P5" s="24">
        <f>((E5-((B5*H5)+((J5*D5))))+O5)</f>
        <v>205</v>
      </c>
      <c r="Q5" s="24" t="s">
        <v>20</v>
      </c>
      <c r="R5" s="24" t="s">
        <v>20</v>
      </c>
      <c r="S5" s="24">
        <v>15</v>
      </c>
      <c r="T5" s="24">
        <f t="shared" si="4"/>
        <v>7.5</v>
      </c>
      <c r="U5" s="24" t="s">
        <v>20</v>
      </c>
      <c r="V5" s="24" t="s">
        <v>20</v>
      </c>
      <c r="W5" s="24">
        <f>((E5-((B5*H5)+((0.2*C5*D5))))*L5+S5*L5+O5*2)</f>
        <v>2290</v>
      </c>
      <c r="X5" s="24">
        <f>((E5-((B5*H5)+((0.2*C5*D5))))*L5+T5*L5+O5*2)</f>
        <v>2200</v>
      </c>
      <c r="Y5" s="24">
        <f t="shared" si="5"/>
        <v>7.333333333333333</v>
      </c>
      <c r="Z5" s="24">
        <f t="shared" si="6"/>
        <v>1800</v>
      </c>
      <c r="AA5" s="24">
        <v>6</v>
      </c>
      <c r="AB5" s="24">
        <v>0.7</v>
      </c>
      <c r="AC5" s="26">
        <f t="shared" si="7"/>
        <v>0.68333333333333335</v>
      </c>
    </row>
    <row r="6" spans="1:29" ht="15" thickBot="1">
      <c r="A6" s="19"/>
      <c r="B6" s="13">
        <v>15</v>
      </c>
      <c r="C6" s="13">
        <v>40</v>
      </c>
      <c r="D6" s="13">
        <v>15</v>
      </c>
      <c r="E6" s="13">
        <f>B6*C6</f>
        <v>600</v>
      </c>
      <c r="F6" s="13" t="s">
        <v>21</v>
      </c>
      <c r="G6" s="13">
        <v>600</v>
      </c>
      <c r="H6" s="13">
        <v>7</v>
      </c>
      <c r="I6" s="13">
        <v>5</v>
      </c>
      <c r="J6" s="13">
        <f>0.2*C6</f>
        <v>8</v>
      </c>
      <c r="K6" s="13">
        <v>36</v>
      </c>
      <c r="L6" s="13">
        <f>K6/3</f>
        <v>12</v>
      </c>
      <c r="M6" s="13">
        <v>3</v>
      </c>
      <c r="N6" s="13">
        <f>K6/3-M6</f>
        <v>9</v>
      </c>
      <c r="O6" s="13">
        <f>(B6/2)*H6</f>
        <v>52.5</v>
      </c>
      <c r="P6" s="13">
        <f>(E6-((B6*H6)+((J6*D6)))+O6)</f>
        <v>427.5</v>
      </c>
      <c r="Q6" s="13">
        <f>((E6-((B6*H6)+((0.2*C6*D6))))*M6+O6*2)</f>
        <v>1230</v>
      </c>
      <c r="R6" s="13">
        <f>(E6-((B6*H6)+((0.2*C6*D6)+(I6*(C6-H6-J6)))))</f>
        <v>250</v>
      </c>
      <c r="S6" s="13">
        <v>57</v>
      </c>
      <c r="T6" s="13">
        <f t="shared" si="4"/>
        <v>28.5</v>
      </c>
      <c r="U6" s="13">
        <f>(R6+S6)*N6</f>
        <v>2763</v>
      </c>
      <c r="V6" s="13">
        <f>(R6+T6)*N6</f>
        <v>2506.5</v>
      </c>
      <c r="W6" s="13">
        <f>SUM(Q6,U6)</f>
        <v>3993</v>
      </c>
      <c r="X6" s="13">
        <f>SUM(Q6,V6)</f>
        <v>3736.5</v>
      </c>
      <c r="Y6" s="13">
        <f t="shared" si="5"/>
        <v>6.2275</v>
      </c>
      <c r="Z6" s="13">
        <f t="shared" si="6"/>
        <v>3600</v>
      </c>
      <c r="AA6" s="13">
        <v>6</v>
      </c>
      <c r="AB6" s="13">
        <v>0.7</v>
      </c>
      <c r="AC6" s="25">
        <f t="shared" si="7"/>
        <v>0.71250000000000002</v>
      </c>
    </row>
    <row r="7" spans="1:29" ht="15" thickBot="1">
      <c r="A7" s="22"/>
      <c r="B7" s="21">
        <v>17</v>
      </c>
      <c r="C7" s="21">
        <v>40</v>
      </c>
      <c r="D7" s="21">
        <v>17</v>
      </c>
      <c r="E7" s="21">
        <f>B7*C7</f>
        <v>680</v>
      </c>
      <c r="F7" s="21" t="s">
        <v>21</v>
      </c>
      <c r="G7" s="21">
        <v>600</v>
      </c>
      <c r="H7" s="21">
        <v>7</v>
      </c>
      <c r="I7" s="21">
        <v>7</v>
      </c>
      <c r="J7" s="21">
        <f>0.2*C7</f>
        <v>8</v>
      </c>
      <c r="K7" s="21">
        <v>42</v>
      </c>
      <c r="L7" s="21">
        <f>K7/3</f>
        <v>14</v>
      </c>
      <c r="M7" s="21">
        <v>3</v>
      </c>
      <c r="N7" s="21">
        <f>K7/3-M7</f>
        <v>11</v>
      </c>
      <c r="O7" s="21">
        <f>(B7/2)*H7</f>
        <v>59.5</v>
      </c>
      <c r="P7" s="21">
        <f>(E7-((B7*H7)+((J7*D7)))+O7)</f>
        <v>484.5</v>
      </c>
      <c r="Q7" s="21">
        <f>((E7-((B7*H7)+((0.2*C7*D7))))*M7+O7*2)</f>
        <v>1394</v>
      </c>
      <c r="R7" s="21">
        <f>(E7-((B7*H7)+((0.2*C7*D7)+(I7*(C7-H7-J7)))))</f>
        <v>250</v>
      </c>
      <c r="S7" s="21">
        <v>57</v>
      </c>
      <c r="T7" s="21">
        <f t="shared" si="4"/>
        <v>28.5</v>
      </c>
      <c r="U7" s="21">
        <f>(R7+S7)*N7</f>
        <v>3377</v>
      </c>
      <c r="V7" s="21">
        <f>(R7+T7)*N7</f>
        <v>3063.5</v>
      </c>
      <c r="W7" s="21">
        <f>SUM(Q7,U7)</f>
        <v>4771</v>
      </c>
      <c r="X7" s="21">
        <f>SUM(Q7,V7)</f>
        <v>4457.5</v>
      </c>
      <c r="Y7" s="21">
        <f t="shared" si="5"/>
        <v>6.555147058823529</v>
      </c>
      <c r="Z7" s="21">
        <f t="shared" si="6"/>
        <v>4080</v>
      </c>
      <c r="AA7" s="21">
        <v>6</v>
      </c>
      <c r="AB7" s="21">
        <v>0.7</v>
      </c>
      <c r="AC7" s="27">
        <f t="shared" si="7"/>
        <v>0.71250000000000002</v>
      </c>
    </row>
    <row r="8" spans="1:29" ht="15" thickBot="1">
      <c r="A8" s="19"/>
      <c r="B8" s="13">
        <v>24</v>
      </c>
      <c r="C8" s="13">
        <v>35</v>
      </c>
      <c r="D8" s="13">
        <v>24</v>
      </c>
      <c r="E8" s="13">
        <f>B8*C8</f>
        <v>840</v>
      </c>
      <c r="F8" s="13" t="s">
        <v>22</v>
      </c>
      <c r="G8" s="13">
        <v>800</v>
      </c>
      <c r="H8" s="13">
        <v>7</v>
      </c>
      <c r="I8" s="13">
        <v>7</v>
      </c>
      <c r="J8" s="13">
        <f>0.2*C8</f>
        <v>7</v>
      </c>
      <c r="K8" s="13">
        <v>45</v>
      </c>
      <c r="L8" s="13">
        <f>K8/3</f>
        <v>15</v>
      </c>
      <c r="M8" s="13">
        <v>3</v>
      </c>
      <c r="N8" s="13">
        <f>K8/3-M8</f>
        <v>12</v>
      </c>
      <c r="O8" s="13">
        <f>12*H8</f>
        <v>84</v>
      </c>
      <c r="P8" s="13">
        <f>(E8-((B8*H8)+((J8*D8)))+O8)</f>
        <v>588</v>
      </c>
      <c r="Q8" s="13">
        <f>((E8-((B8*H8)+((0.2*C8*D8))))*M8+O8*2)</f>
        <v>1680</v>
      </c>
      <c r="R8" s="13">
        <f>(E8-((B8*H8)+((0.2*C8*D8)+(I8*2*(C8-H8-J8)))))</f>
        <v>210</v>
      </c>
      <c r="S8" s="13">
        <v>102</v>
      </c>
      <c r="T8" s="13">
        <f t="shared" si="4"/>
        <v>51</v>
      </c>
      <c r="U8" s="13">
        <f>(R8+S8)*N8</f>
        <v>3744</v>
      </c>
      <c r="V8" s="13">
        <f>(R8+T8)*N8</f>
        <v>3132</v>
      </c>
      <c r="W8" s="13">
        <f>SUM(Q8,U8)</f>
        <v>5424</v>
      </c>
      <c r="X8" s="13">
        <f t="shared" ref="X8" si="8">SUM(Q8,V8)</f>
        <v>4812</v>
      </c>
      <c r="Y8" s="13">
        <f t="shared" si="5"/>
        <v>5.7285714285714286</v>
      </c>
      <c r="Z8" s="13">
        <f t="shared" si="6"/>
        <v>5040</v>
      </c>
      <c r="AA8" s="13">
        <v>6</v>
      </c>
      <c r="AB8" s="13">
        <v>0.7</v>
      </c>
      <c r="AC8" s="25">
        <f t="shared" si="7"/>
        <v>0.7</v>
      </c>
    </row>
  </sheetData>
  <dataValidations count="1">
    <dataValidation type="decimal" operator="greaterThan" allowBlank="1" showInputMessage="1" showErrorMessage="1" errorTitle="Cumplir Retiro Minimo =3m" sqref="I2 H2:H6">
      <formula1>2.99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2"/>
  <sheetViews>
    <sheetView showGridLines="0" topLeftCell="A22" zoomScale="85" zoomScaleNormal="85" workbookViewId="0">
      <selection activeCell="B51" sqref="B51"/>
    </sheetView>
  </sheetViews>
  <sheetFormatPr baseColWidth="10" defaultColWidth="9" defaultRowHeight="14.25"/>
  <cols>
    <col min="2" max="2" width="49.5" customWidth="1"/>
  </cols>
  <sheetData>
    <row r="2" spans="2:12">
      <c r="J2" s="14"/>
    </row>
    <row r="3" spans="2:12" ht="30">
      <c r="B3" s="8" t="s">
        <v>27</v>
      </c>
      <c r="C3" t="s">
        <v>46</v>
      </c>
      <c r="I3" s="15"/>
      <c r="J3" s="14" t="s">
        <v>47</v>
      </c>
    </row>
    <row r="4" spans="2:12">
      <c r="I4" s="15"/>
      <c r="J4" s="14"/>
    </row>
    <row r="5" spans="2:12" ht="20.25">
      <c r="B5" s="7" t="s">
        <v>28</v>
      </c>
      <c r="I5" s="15"/>
      <c r="J5" s="14"/>
    </row>
    <row r="6" spans="2:12">
      <c r="I6" s="15"/>
      <c r="J6" s="14"/>
    </row>
    <row r="7" spans="2:12" ht="18">
      <c r="B7" s="6" t="s">
        <v>1</v>
      </c>
      <c r="C7" s="9">
        <v>24</v>
      </c>
      <c r="D7" s="5" t="s">
        <v>30</v>
      </c>
      <c r="I7" s="15"/>
      <c r="J7" s="17">
        <v>24</v>
      </c>
      <c r="K7" s="5" t="s">
        <v>30</v>
      </c>
    </row>
    <row r="8" spans="2:12" ht="18">
      <c r="B8" s="6" t="s">
        <v>29</v>
      </c>
      <c r="C8" s="10">
        <v>800</v>
      </c>
      <c r="D8" s="5" t="s">
        <v>31</v>
      </c>
      <c r="I8" s="15"/>
      <c r="J8" s="18">
        <v>800</v>
      </c>
      <c r="K8" s="5" t="s">
        <v>31</v>
      </c>
    </row>
    <row r="9" spans="2:12">
      <c r="I9" s="15"/>
      <c r="J9" s="14"/>
    </row>
    <row r="10" spans="2:12">
      <c r="I10" s="15"/>
      <c r="J10" s="14"/>
    </row>
    <row r="11" spans="2:12" ht="20.25">
      <c r="B11" s="12" t="s">
        <v>32</v>
      </c>
      <c r="I11" s="15"/>
      <c r="J11" s="14"/>
    </row>
    <row r="12" spans="2:12">
      <c r="I12" s="15"/>
      <c r="J12" s="14"/>
    </row>
    <row r="13" spans="2:12" ht="18">
      <c r="B13" s="5" t="s">
        <v>1</v>
      </c>
      <c r="C13" s="9">
        <v>7</v>
      </c>
      <c r="D13" t="s">
        <v>30</v>
      </c>
      <c r="I13" s="15"/>
      <c r="J13" s="17">
        <v>7</v>
      </c>
      <c r="K13" t="s">
        <v>30</v>
      </c>
    </row>
    <row r="14" spans="2:12" ht="18">
      <c r="B14" s="5" t="s">
        <v>48</v>
      </c>
      <c r="C14" s="9">
        <v>7</v>
      </c>
      <c r="D14" t="s">
        <v>30</v>
      </c>
      <c r="E14" t="s">
        <v>34</v>
      </c>
      <c r="I14" s="15"/>
      <c r="J14" s="17">
        <v>7</v>
      </c>
      <c r="K14" t="s">
        <v>30</v>
      </c>
      <c r="L14" t="s">
        <v>34</v>
      </c>
    </row>
    <row r="15" spans="2:12" ht="18">
      <c r="B15" s="5" t="s">
        <v>33</v>
      </c>
      <c r="C15" s="9">
        <v>7</v>
      </c>
      <c r="D15" t="s">
        <v>30</v>
      </c>
      <c r="I15" s="15"/>
      <c r="J15" s="17">
        <v>7</v>
      </c>
      <c r="K15" t="s">
        <v>30</v>
      </c>
    </row>
    <row r="16" spans="2:12" ht="18">
      <c r="I16" s="15"/>
      <c r="J16" s="17">
        <v>7</v>
      </c>
      <c r="K16" t="s">
        <v>30</v>
      </c>
    </row>
    <row r="17" spans="1:11">
      <c r="I17" s="15"/>
      <c r="J17" s="14"/>
    </row>
    <row r="18" spans="1:11" ht="18">
      <c r="B18" s="11" t="s">
        <v>40</v>
      </c>
      <c r="C18" s="9">
        <f>Propuesta!$K$8</f>
        <v>45</v>
      </c>
      <c r="D18" t="s">
        <v>30</v>
      </c>
      <c r="I18" s="15"/>
      <c r="J18" s="9">
        <f>Propuesta!$K$8</f>
        <v>45</v>
      </c>
      <c r="K18" t="s">
        <v>30</v>
      </c>
    </row>
    <row r="19" spans="1:11" ht="18">
      <c r="A19" s="5"/>
      <c r="E19" s="5"/>
      <c r="F19" s="5"/>
      <c r="G19" s="5"/>
      <c r="H19" s="5"/>
      <c r="I19" s="16"/>
    </row>
    <row r="20" spans="1:11" ht="18">
      <c r="A20" s="5"/>
      <c r="B20" s="11" t="s">
        <v>39</v>
      </c>
      <c r="C20" s="1">
        <f>Propuesta!$L$8</f>
        <v>15</v>
      </c>
      <c r="D20" t="s">
        <v>41</v>
      </c>
      <c r="E20" s="5"/>
      <c r="F20" s="5"/>
      <c r="G20" s="5"/>
      <c r="H20" s="5"/>
      <c r="I20" s="16"/>
      <c r="J20" s="1">
        <f>Propuesta!$L$8</f>
        <v>15</v>
      </c>
      <c r="K20" t="s">
        <v>41</v>
      </c>
    </row>
    <row r="21" spans="1:11" ht="18">
      <c r="A21" s="5"/>
      <c r="E21" s="5"/>
      <c r="F21" s="5"/>
      <c r="G21" s="5"/>
      <c r="H21" s="5"/>
      <c r="I21" s="16"/>
    </row>
    <row r="22" spans="1:11" ht="18">
      <c r="A22" s="5"/>
      <c r="E22" s="5"/>
      <c r="F22" s="5"/>
      <c r="G22" s="5"/>
      <c r="H22" s="5"/>
      <c r="I22" s="16"/>
    </row>
    <row r="23" spans="1:11" ht="18">
      <c r="A23" s="5"/>
      <c r="E23" s="5"/>
      <c r="F23" s="5"/>
      <c r="G23" s="5"/>
      <c r="H23" s="5"/>
      <c r="I23" s="16"/>
    </row>
    <row r="24" spans="1:11" ht="18">
      <c r="A24" s="5"/>
      <c r="B24" s="5"/>
      <c r="C24" s="9"/>
      <c r="D24" s="5"/>
      <c r="E24" s="5"/>
      <c r="F24" s="5"/>
      <c r="G24" s="5"/>
      <c r="H24" s="5"/>
      <c r="I24" s="16"/>
      <c r="J24" s="9"/>
      <c r="K24" s="5"/>
    </row>
    <row r="25" spans="1:11" ht="18">
      <c r="A25" s="5"/>
      <c r="B25" s="11" t="s">
        <v>37</v>
      </c>
      <c r="E25" s="5"/>
      <c r="F25" s="5"/>
      <c r="G25" s="5"/>
      <c r="H25" s="5"/>
      <c r="I25" s="16"/>
    </row>
    <row r="26" spans="1:11" ht="18">
      <c r="A26" s="5"/>
      <c r="B26" s="5"/>
      <c r="C26" s="5"/>
      <c r="D26" s="5"/>
      <c r="E26" s="5"/>
      <c r="F26" s="5"/>
      <c r="G26" s="5"/>
      <c r="H26" s="5"/>
      <c r="I26" s="16"/>
      <c r="J26" s="5"/>
      <c r="K26" s="5"/>
    </row>
    <row r="27" spans="1:11" ht="18">
      <c r="A27" s="5"/>
      <c r="B27" s="5" t="s">
        <v>1</v>
      </c>
      <c r="C27" s="9">
        <f>Propuesta!$B$8</f>
        <v>24</v>
      </c>
      <c r="D27" s="5" t="s">
        <v>30</v>
      </c>
      <c r="E27" s="5"/>
      <c r="F27" s="5"/>
      <c r="G27" s="5"/>
      <c r="H27" s="5"/>
      <c r="I27" s="16"/>
      <c r="J27" s="9">
        <f>Propuesta!$B$8</f>
        <v>24</v>
      </c>
      <c r="K27" s="5" t="s">
        <v>30</v>
      </c>
    </row>
    <row r="28" spans="1:11" ht="18">
      <c r="A28" s="5"/>
      <c r="B28" s="5" t="s">
        <v>0</v>
      </c>
      <c r="C28" s="9">
        <f>Propuesta!$C$8</f>
        <v>35</v>
      </c>
      <c r="D28" s="5" t="s">
        <v>30</v>
      </c>
      <c r="E28" s="5"/>
      <c r="F28" s="5"/>
      <c r="G28" s="5"/>
      <c r="H28" s="5"/>
      <c r="I28" s="16"/>
      <c r="J28" s="9">
        <f>Propuesta!$C$8</f>
        <v>35</v>
      </c>
      <c r="K28" s="5" t="s">
        <v>30</v>
      </c>
    </row>
    <row r="29" spans="1:11" ht="18">
      <c r="A29" s="5"/>
      <c r="B29" s="5"/>
      <c r="C29" s="9"/>
      <c r="D29" s="5"/>
      <c r="E29" s="5"/>
      <c r="F29" s="5"/>
      <c r="G29" s="5"/>
      <c r="H29" s="5"/>
      <c r="I29" s="16"/>
      <c r="J29" s="9"/>
      <c r="K29" s="5"/>
    </row>
    <row r="30" spans="1:11" ht="18">
      <c r="A30" s="5"/>
      <c r="B30" s="5" t="s">
        <v>38</v>
      </c>
      <c r="C30" s="9">
        <f>Propuesta!$E$8</f>
        <v>840</v>
      </c>
      <c r="D30" s="5" t="s">
        <v>31</v>
      </c>
      <c r="E30" s="5"/>
      <c r="F30" s="5"/>
      <c r="G30" s="5"/>
      <c r="H30" s="5"/>
      <c r="I30" s="16"/>
      <c r="J30" s="9">
        <f>Propuesta!$E$8</f>
        <v>840</v>
      </c>
      <c r="K30" s="5" t="s">
        <v>31</v>
      </c>
    </row>
    <row r="31" spans="1:11" ht="18">
      <c r="A31" s="5"/>
      <c r="B31" s="5"/>
      <c r="C31" s="9"/>
      <c r="D31" s="5"/>
      <c r="E31" s="5"/>
      <c r="F31" s="5"/>
      <c r="G31" s="5"/>
      <c r="H31" s="5"/>
      <c r="I31" s="16"/>
      <c r="J31" s="9"/>
      <c r="K31" s="5"/>
    </row>
    <row r="32" spans="1:11" ht="18">
      <c r="A32" s="5"/>
      <c r="B32" s="5" t="s">
        <v>42</v>
      </c>
      <c r="C32" s="9"/>
      <c r="D32" s="5"/>
      <c r="E32" s="5"/>
      <c r="F32" s="5"/>
      <c r="G32" s="5"/>
      <c r="H32" s="5"/>
      <c r="I32" s="16"/>
      <c r="J32" s="9"/>
      <c r="K32" s="5"/>
    </row>
    <row r="33" spans="1:11" ht="18">
      <c r="A33" s="5"/>
      <c r="B33" s="5"/>
      <c r="C33" s="9"/>
      <c r="D33" s="5"/>
      <c r="E33" s="5"/>
      <c r="F33" s="5"/>
      <c r="G33" s="5"/>
      <c r="H33" s="5"/>
      <c r="I33" s="16"/>
      <c r="J33" s="9"/>
      <c r="K33" s="5"/>
    </row>
    <row r="34" spans="1:11" ht="18">
      <c r="A34" s="5"/>
      <c r="B34" s="5"/>
      <c r="C34" s="9"/>
      <c r="D34" s="5"/>
      <c r="E34" s="5"/>
      <c r="F34" s="5"/>
      <c r="G34" s="5"/>
      <c r="H34" s="5"/>
      <c r="I34" s="16"/>
      <c r="J34" s="14"/>
    </row>
    <row r="35" spans="1:11" ht="18">
      <c r="A35" s="5"/>
      <c r="B35" s="5"/>
      <c r="C35" s="9"/>
      <c r="D35" s="5"/>
      <c r="E35" s="5"/>
      <c r="F35" s="5"/>
      <c r="G35" s="5"/>
      <c r="H35" s="5"/>
      <c r="I35" s="16"/>
      <c r="J35" s="14"/>
    </row>
    <row r="36" spans="1:11" ht="18">
      <c r="A36" s="5"/>
      <c r="B36" s="5"/>
      <c r="C36" s="9"/>
      <c r="D36" s="5"/>
      <c r="E36" s="5"/>
      <c r="F36" s="5"/>
      <c r="G36" s="5"/>
      <c r="H36" s="5"/>
      <c r="I36" s="16"/>
      <c r="J36" s="14"/>
    </row>
    <row r="37" spans="1:11" ht="18">
      <c r="A37" s="5"/>
      <c r="B37" s="5"/>
      <c r="C37" s="9"/>
      <c r="D37" s="5"/>
      <c r="E37" s="5"/>
      <c r="F37" s="5"/>
      <c r="G37" s="5"/>
      <c r="H37" s="5"/>
      <c r="I37" s="16"/>
      <c r="J37" s="14"/>
    </row>
    <row r="38" spans="1:11" ht="18">
      <c r="A38" s="5"/>
      <c r="B38" s="5"/>
      <c r="C38" s="9"/>
      <c r="D38" s="5"/>
      <c r="E38" s="5"/>
      <c r="F38" s="5"/>
      <c r="G38" s="5"/>
      <c r="H38" s="5"/>
      <c r="I38" s="16"/>
      <c r="J38" s="14"/>
    </row>
    <row r="39" spans="1:11" ht="18">
      <c r="A39" s="5"/>
      <c r="B39" s="5"/>
      <c r="C39" s="9"/>
      <c r="D39" s="5"/>
      <c r="E39" s="5"/>
      <c r="F39" s="5"/>
      <c r="G39" s="5"/>
      <c r="H39" s="5"/>
      <c r="I39" s="16"/>
      <c r="J39" s="14"/>
    </row>
    <row r="40" spans="1:11" ht="18">
      <c r="A40" s="5"/>
      <c r="B40" s="5"/>
      <c r="C40" s="9"/>
      <c r="D40" s="5"/>
      <c r="E40" s="5"/>
      <c r="F40" s="5"/>
      <c r="G40" s="5"/>
      <c r="H40" s="5"/>
      <c r="I40" s="16"/>
      <c r="J40" s="14"/>
    </row>
    <row r="41" spans="1:11" ht="18">
      <c r="A41" s="5"/>
      <c r="B41" s="5"/>
      <c r="C41" s="9"/>
      <c r="D41" s="5"/>
      <c r="E41" s="5"/>
      <c r="F41" s="5"/>
      <c r="G41" s="5"/>
      <c r="H41" s="5"/>
      <c r="I41" s="16"/>
      <c r="J41" s="14"/>
    </row>
    <row r="42" spans="1:11" ht="18">
      <c r="A42" s="5"/>
      <c r="B42" s="5"/>
      <c r="C42" s="5"/>
      <c r="D42" s="5"/>
      <c r="E42" s="5"/>
      <c r="F42" s="5"/>
      <c r="G42" s="5"/>
      <c r="H42" s="5"/>
      <c r="I42" s="16"/>
      <c r="J42" s="14"/>
    </row>
    <row r="43" spans="1:11" ht="18">
      <c r="A43" s="5"/>
      <c r="B43" s="5"/>
      <c r="C43" s="5"/>
      <c r="D43" s="5"/>
      <c r="E43" s="5"/>
      <c r="F43" s="5"/>
      <c r="G43" s="5"/>
      <c r="H43" s="5"/>
      <c r="I43" s="5"/>
      <c r="J43" s="14"/>
    </row>
    <row r="44" spans="1:11" ht="18">
      <c r="A44" s="5"/>
      <c r="B44" s="5"/>
      <c r="C44" s="5"/>
      <c r="D44" s="5"/>
      <c r="E44" s="5"/>
      <c r="F44" s="5"/>
      <c r="G44" s="5"/>
      <c r="H44" s="5"/>
      <c r="I44" s="5"/>
      <c r="J44" s="14"/>
    </row>
    <row r="45" spans="1:11" ht="18">
      <c r="A45" s="5"/>
      <c r="B45" s="5"/>
      <c r="C45" s="5"/>
      <c r="D45" s="5"/>
      <c r="E45" s="5"/>
      <c r="F45" s="5"/>
      <c r="G45" s="5"/>
      <c r="H45" s="5"/>
      <c r="I45" s="5"/>
      <c r="J45" s="14"/>
    </row>
    <row r="46" spans="1:11" ht="18">
      <c r="A46" s="5"/>
      <c r="B46" s="5"/>
      <c r="C46" s="5"/>
      <c r="D46" s="5"/>
      <c r="E46" s="5"/>
      <c r="F46" s="5"/>
      <c r="G46" s="5"/>
      <c r="H46" s="5"/>
      <c r="I46" s="5"/>
      <c r="J46" s="14"/>
    </row>
    <row r="47" spans="1:11" ht="18">
      <c r="A47" s="5"/>
      <c r="B47" s="5"/>
      <c r="C47" s="5"/>
      <c r="D47" s="5"/>
      <c r="E47" s="5"/>
      <c r="F47" s="5"/>
      <c r="G47" s="5"/>
      <c r="H47" s="5"/>
      <c r="I47" s="5"/>
      <c r="J47" s="14"/>
    </row>
    <row r="48" spans="1:11" ht="18">
      <c r="A48" s="5"/>
      <c r="B48" s="5"/>
      <c r="C48" s="5"/>
      <c r="D48" s="5"/>
      <c r="E48" s="5"/>
      <c r="F48" s="5"/>
      <c r="G48" s="5"/>
      <c r="H48" s="5"/>
      <c r="I48" s="5"/>
      <c r="J48" s="14"/>
    </row>
    <row r="49" spans="1:10" ht="18">
      <c r="A49" s="5"/>
      <c r="B49" s="5"/>
      <c r="C49" s="5"/>
      <c r="D49" s="5"/>
      <c r="E49" s="5"/>
      <c r="F49" s="5"/>
      <c r="G49" s="5"/>
      <c r="H49" s="5"/>
      <c r="I49" s="5"/>
      <c r="J49" s="14"/>
    </row>
    <row r="50" spans="1:10" ht="18">
      <c r="A50" s="5"/>
      <c r="B50" s="5"/>
      <c r="C50" s="5"/>
      <c r="D50" s="5"/>
      <c r="E50" s="5"/>
      <c r="F50" s="5"/>
      <c r="G50" s="5"/>
      <c r="H50" s="5"/>
      <c r="I50" s="5"/>
      <c r="J50" s="14"/>
    </row>
    <row r="51" spans="1:10" ht="18">
      <c r="A51" s="5"/>
      <c r="B51" s="5"/>
      <c r="C51" s="5"/>
      <c r="D51" s="5"/>
      <c r="E51" s="5"/>
      <c r="F51" s="5"/>
      <c r="G51" s="5"/>
      <c r="H51" s="5"/>
      <c r="I51" s="5"/>
      <c r="J51" s="14"/>
    </row>
    <row r="52" spans="1:10" ht="18">
      <c r="A52" s="5"/>
      <c r="B52" s="5"/>
      <c r="C52" s="5"/>
      <c r="D52" s="5"/>
      <c r="E52" s="5"/>
      <c r="F52" s="5"/>
      <c r="G52" s="5"/>
      <c r="H52" s="5"/>
      <c r="I52" s="5"/>
      <c r="J52" s="14"/>
    </row>
    <row r="53" spans="1:10" ht="18">
      <c r="A53" s="5"/>
      <c r="B53" s="5"/>
      <c r="C53" s="5"/>
      <c r="D53" s="5"/>
      <c r="E53" s="5"/>
      <c r="F53" s="5"/>
      <c r="G53" s="5"/>
      <c r="H53" s="5"/>
      <c r="I53" s="5"/>
      <c r="J53" s="14"/>
    </row>
    <row r="54" spans="1:10" ht="18">
      <c r="A54" s="5"/>
      <c r="B54" s="5"/>
      <c r="C54" s="5"/>
      <c r="D54" s="5"/>
      <c r="E54" s="5"/>
      <c r="F54" s="5"/>
      <c r="G54" s="5"/>
      <c r="H54" s="5"/>
      <c r="I54" s="5"/>
      <c r="J54" s="14"/>
    </row>
    <row r="55" spans="1:10" ht="18">
      <c r="A55" s="5"/>
      <c r="B55" s="5"/>
      <c r="C55" s="5"/>
      <c r="D55" s="5"/>
      <c r="E55" s="5"/>
      <c r="F55" s="5"/>
      <c r="G55" s="5"/>
      <c r="H55" s="5"/>
      <c r="I55" s="5"/>
      <c r="J55" s="14"/>
    </row>
    <row r="56" spans="1:10" ht="18">
      <c r="A56" s="5"/>
      <c r="B56" s="5"/>
      <c r="C56" s="5"/>
      <c r="D56" s="5"/>
      <c r="E56" s="5"/>
      <c r="F56" s="5"/>
      <c r="G56" s="5"/>
      <c r="H56" s="5"/>
      <c r="I56" s="5"/>
      <c r="J56" s="14"/>
    </row>
    <row r="57" spans="1:10" ht="18">
      <c r="A57" s="5"/>
      <c r="B57" s="5"/>
      <c r="C57" s="5"/>
      <c r="D57" s="5"/>
      <c r="E57" s="5"/>
      <c r="F57" s="5"/>
      <c r="G57" s="5"/>
      <c r="H57" s="5"/>
      <c r="I57" s="5"/>
      <c r="J57" s="14"/>
    </row>
    <row r="58" spans="1:10" ht="18">
      <c r="A58" s="5"/>
      <c r="B58" s="5"/>
      <c r="C58" s="5"/>
      <c r="D58" s="5"/>
      <c r="E58" s="5"/>
      <c r="F58" s="5"/>
      <c r="G58" s="5"/>
      <c r="H58" s="5"/>
      <c r="I58" s="5"/>
      <c r="J58" s="14"/>
    </row>
    <row r="59" spans="1:10" ht="18">
      <c r="A59" s="5"/>
      <c r="B59" s="5"/>
      <c r="C59" s="5"/>
      <c r="D59" s="5"/>
      <c r="E59" s="5"/>
      <c r="F59" s="5"/>
      <c r="G59" s="5"/>
      <c r="H59" s="5"/>
      <c r="I59" s="5"/>
      <c r="J59" s="15"/>
    </row>
    <row r="60" spans="1:10" ht="18">
      <c r="A60" s="5"/>
      <c r="B60" s="5"/>
      <c r="C60" s="5"/>
      <c r="D60" s="5"/>
      <c r="E60" s="5"/>
      <c r="F60" s="5"/>
      <c r="G60" s="5"/>
      <c r="H60" s="5"/>
      <c r="I60" s="5"/>
      <c r="J60" s="15"/>
    </row>
    <row r="61" spans="1:10" ht="18">
      <c r="A61" s="5"/>
      <c r="B61" s="5"/>
      <c r="C61" s="5"/>
      <c r="D61" s="5"/>
      <c r="E61" s="5"/>
      <c r="F61" s="5"/>
      <c r="G61" s="5"/>
      <c r="H61" s="5"/>
      <c r="I61" s="5"/>
      <c r="J61" s="15"/>
    </row>
    <row r="62" spans="1:10" ht="18">
      <c r="A62" s="5"/>
      <c r="B62" s="5"/>
      <c r="C62" s="5"/>
      <c r="D62" s="5"/>
      <c r="E62" s="5"/>
      <c r="F62" s="5"/>
      <c r="G62" s="5"/>
      <c r="H62" s="5"/>
      <c r="I62" s="5"/>
    </row>
    <row r="63" spans="1:10" ht="18">
      <c r="A63" s="5"/>
      <c r="B63" s="5"/>
      <c r="C63" s="5"/>
      <c r="D63" s="5"/>
      <c r="E63" s="5"/>
      <c r="F63" s="5"/>
      <c r="G63" s="5"/>
      <c r="H63" s="5"/>
      <c r="I63" s="5"/>
    </row>
    <row r="64" spans="1:10" ht="18">
      <c r="A64" s="5"/>
      <c r="B64" s="5"/>
      <c r="C64" s="5"/>
      <c r="D64" s="5"/>
      <c r="E64" s="5"/>
      <c r="F64" s="5"/>
      <c r="G64" s="5"/>
      <c r="H64" s="5"/>
      <c r="I64" s="5"/>
    </row>
    <row r="65" spans="1:9" ht="18">
      <c r="A65" s="5"/>
      <c r="B65" s="5"/>
      <c r="C65" s="5"/>
      <c r="D65" s="5"/>
      <c r="E65" s="5"/>
      <c r="F65" s="5"/>
      <c r="G65" s="5"/>
      <c r="H65" s="5"/>
      <c r="I65" s="5"/>
    </row>
    <row r="66" spans="1:9" ht="18">
      <c r="A66" s="5"/>
      <c r="B66" s="5"/>
      <c r="C66" s="5"/>
      <c r="D66" s="5"/>
      <c r="E66" s="5"/>
      <c r="F66" s="5"/>
      <c r="G66" s="5"/>
      <c r="H66" s="5"/>
      <c r="I66" s="5"/>
    </row>
    <row r="67" spans="1:9" ht="18">
      <c r="A67" s="5"/>
      <c r="B67" s="5"/>
      <c r="C67" s="5"/>
      <c r="D67" s="5"/>
      <c r="E67" s="5"/>
      <c r="F67" s="5"/>
      <c r="G67" s="5"/>
      <c r="H67" s="5"/>
      <c r="I67" s="5"/>
    </row>
    <row r="68" spans="1:9" ht="18">
      <c r="A68" s="5"/>
      <c r="B68" s="5"/>
      <c r="C68" s="5"/>
      <c r="D68" s="5"/>
      <c r="E68" s="5"/>
      <c r="F68" s="5"/>
      <c r="G68" s="5"/>
      <c r="H68" s="5"/>
      <c r="I68" s="5"/>
    </row>
    <row r="69" spans="1:9" ht="18">
      <c r="A69" s="5"/>
      <c r="B69" s="5"/>
      <c r="C69" s="5"/>
      <c r="D69" s="5"/>
      <c r="E69" s="5"/>
      <c r="F69" s="5"/>
      <c r="G69" s="5"/>
      <c r="H69" s="5"/>
      <c r="I69" s="5"/>
    </row>
    <row r="70" spans="1:9" ht="18">
      <c r="A70" s="5"/>
      <c r="B70" s="5"/>
      <c r="C70" s="5"/>
      <c r="D70" s="5"/>
      <c r="E70" s="5"/>
      <c r="F70" s="5"/>
      <c r="G70" s="5"/>
      <c r="H70" s="5"/>
      <c r="I70" s="5"/>
    </row>
    <row r="71" spans="1:9" ht="18">
      <c r="A71" s="5"/>
      <c r="B71" s="5"/>
      <c r="C71" s="5"/>
      <c r="D71" s="5"/>
      <c r="E71" s="5"/>
      <c r="F71" s="5"/>
      <c r="G71" s="5"/>
      <c r="H71" s="5"/>
      <c r="I71" s="5"/>
    </row>
    <row r="72" spans="1:9" ht="18">
      <c r="A72" s="5"/>
      <c r="B72" s="5"/>
      <c r="C72" s="5"/>
      <c r="D72" s="5"/>
      <c r="E72" s="5"/>
      <c r="F72" s="5"/>
      <c r="G72" s="5"/>
      <c r="H72" s="5"/>
      <c r="I7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Propuesta</vt:lpstr>
      <vt:lpstr>Segun Norma Actual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Carlos Daniel Garcia</cp:lastModifiedBy>
  <dcterms:created xsi:type="dcterms:W3CDTF">2018-04-04T14:56:13Z</dcterms:created>
  <dcterms:modified xsi:type="dcterms:W3CDTF">2018-06-15T14:01:51Z</dcterms:modified>
</cp:coreProperties>
</file>