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W6" i="1" l="1"/>
  <c r="V6" i="1" s="1"/>
  <c r="W7" i="1"/>
  <c r="V7" i="1" s="1"/>
  <c r="W8" i="1"/>
  <c r="V8" i="1" s="1"/>
  <c r="W9" i="1"/>
  <c r="V9" i="1" s="1"/>
  <c r="W10" i="1"/>
  <c r="V10" i="1" s="1"/>
  <c r="W11" i="1"/>
  <c r="V11" i="1" s="1"/>
  <c r="W12" i="1"/>
  <c r="V12" i="1" s="1"/>
  <c r="W13" i="1"/>
  <c r="V13" i="1" s="1"/>
  <c r="W14" i="1"/>
  <c r="V14" i="1" s="1"/>
  <c r="W15" i="1"/>
  <c r="V15" i="1" s="1"/>
  <c r="V5" i="1"/>
  <c r="R5" i="1"/>
  <c r="W5" i="1"/>
  <c r="S5" i="1"/>
  <c r="S6" i="1"/>
  <c r="R6" i="1" s="1"/>
  <c r="S7" i="1"/>
  <c r="R7" i="1" s="1"/>
  <c r="S8" i="1"/>
  <c r="R8" i="1" s="1"/>
  <c r="S9" i="1"/>
  <c r="R9" i="1" s="1"/>
  <c r="S10" i="1"/>
  <c r="R10" i="1" s="1"/>
  <c r="S11" i="1"/>
  <c r="R11" i="1" s="1"/>
  <c r="S12" i="1"/>
  <c r="R12" i="1" s="1"/>
  <c r="S13" i="1"/>
  <c r="R13" i="1" s="1"/>
  <c r="S14" i="1"/>
  <c r="R14" i="1" s="1"/>
  <c r="S15" i="1"/>
  <c r="R15" i="1" s="1"/>
  <c r="O5" i="1"/>
  <c r="O6" i="1" l="1"/>
  <c r="N6" i="1" s="1"/>
  <c r="O7" i="1"/>
  <c r="N7" i="1" s="1"/>
  <c r="O8" i="1"/>
  <c r="N8" i="1" s="1"/>
  <c r="O9" i="1"/>
  <c r="N9" i="1" s="1"/>
  <c r="O10" i="1"/>
  <c r="N10" i="1" s="1"/>
  <c r="O11" i="1"/>
  <c r="N11" i="1" s="1"/>
  <c r="O12" i="1"/>
  <c r="N12" i="1" s="1"/>
  <c r="O13" i="1"/>
  <c r="N13" i="1" s="1"/>
  <c r="O14" i="1"/>
  <c r="N14" i="1" s="1"/>
  <c r="O15" i="1"/>
  <c r="N15" i="1" s="1"/>
  <c r="N5" i="1"/>
  <c r="J5" i="1" l="1"/>
  <c r="J6" i="1"/>
  <c r="C7" i="1"/>
  <c r="D7" i="1"/>
  <c r="K9" i="1" s="1"/>
  <c r="C1" i="1"/>
  <c r="D10" i="1" s="1"/>
  <c r="D9" i="1"/>
  <c r="D11" i="1" s="1"/>
  <c r="C9" i="1"/>
  <c r="K7" i="1" l="1"/>
  <c r="H7" i="1" s="1"/>
  <c r="K12" i="1"/>
  <c r="H12" i="1" s="1"/>
  <c r="C10" i="1"/>
  <c r="K6" i="1"/>
  <c r="H6" i="1" s="1"/>
  <c r="K11" i="1"/>
  <c r="H11" i="1" s="1"/>
  <c r="K15" i="1"/>
  <c r="H15" i="1" s="1"/>
  <c r="C11" i="1"/>
  <c r="K5" i="1"/>
  <c r="K8" i="1"/>
  <c r="H8" i="1" s="1"/>
  <c r="H9" i="1"/>
  <c r="I9" i="1"/>
  <c r="K14" i="1"/>
  <c r="K10" i="1"/>
  <c r="I15" i="1"/>
  <c r="I11" i="1"/>
  <c r="I7" i="1"/>
  <c r="I12" i="1"/>
  <c r="I8" i="1"/>
  <c r="K13" i="1"/>
  <c r="I5" i="1"/>
  <c r="I6" i="1" l="1"/>
  <c r="H10" i="1"/>
  <c r="I10" i="1"/>
  <c r="H13" i="1"/>
  <c r="I13" i="1"/>
  <c r="H14" i="1"/>
  <c r="I14" i="1"/>
</calcChain>
</file>

<file path=xl/sharedStrings.xml><?xml version="1.0" encoding="utf-8"?>
<sst xmlns="http://schemas.openxmlformats.org/spreadsheetml/2006/main" count="36" uniqueCount="24">
  <si>
    <t>OP</t>
  </si>
  <si>
    <t>tau_liq [ms]</t>
  </si>
  <si>
    <t>tau_ph [ms]</t>
  </si>
  <si>
    <t>UG75</t>
  </si>
  <si>
    <t>UG100</t>
  </si>
  <si>
    <t>ug [m/s]</t>
  </si>
  <si>
    <t>ul [m/s]</t>
  </si>
  <si>
    <t>Parameters</t>
  </si>
  <si>
    <t>rhol</t>
  </si>
  <si>
    <t>rhog</t>
  </si>
  <si>
    <t>dinj [mm]</t>
  </si>
  <si>
    <t>UG100_DX20</t>
  </si>
  <si>
    <t>t0 [ms]</t>
  </si>
  <si>
    <t>Figure</t>
  </si>
  <si>
    <t>t/tau_ph</t>
  </si>
  <si>
    <t>t abs [ms]</t>
  </si>
  <si>
    <t>t rel [ms]</t>
  </si>
  <si>
    <t>Restart</t>
  </si>
  <si>
    <t>Solution</t>
  </si>
  <si>
    <t>t/tau_liq</t>
  </si>
  <si>
    <t>UG100_DX10</t>
  </si>
  <si>
    <t>-</t>
  </si>
  <si>
    <t>UG75_DX20</t>
  </si>
  <si>
    <t>UG75_DX10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</si>
</sst>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Border="1"/>
    <xf numFmtId="0" fontId="0" fillId="0" borderId="1" xfId="0" applyBorder="1"/>
    <xf numFmtId="164" fontId="0" fillId="0" borderId="0" xfId="0" applyNumberFormat="1" applyBorder="1"/>
    <xf numFmtId="0" fontId="0" fillId="0" borderId="2" xfId="0" applyBorder="1"/>
    <xf numFmtId="166" fontId="0" fillId="0" borderId="2" xfId="0" applyNumberFormat="1" applyBorder="1"/>
    <xf numFmtId="0" fontId="0" fillId="0" borderId="0" xfId="0" applyFill="1" applyBorder="1"/>
    <xf numFmtId="0" fontId="0" fillId="2" borderId="1" xfId="0" applyFill="1" applyBorder="1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12701</xdr:colOff>
      <xdr:row>13</xdr:row>
      <xdr:rowOff>127000</xdr:rowOff>
    </xdr:from>
    <xdr:to>
      <xdr:col>4</xdr:col>
      <xdr:colOff>583735</xdr:colOff>
      <xdr:row>17</xdr:row>
      <xdr:rowOff>50163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6451" y="2520950"/>
          <a:ext cx="1212384" cy="659763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203201</xdr:colOff>
      <xdr:row>13</xdr:row>
      <xdr:rowOff>158751</xdr:rowOff>
    </xdr:from>
    <xdr:to>
      <xdr:col>2</xdr:col>
      <xdr:colOff>234951</xdr:colOff>
      <xdr:row>16</xdr:row>
      <xdr:rowOff>170200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201" y="2552701"/>
          <a:ext cx="1460500" cy="563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6"/>
  <sheetViews>
    <sheetView tabSelected="1" topLeftCell="G1" workbookViewId="0">
      <selection activeCell="Y14" sqref="Y14"/>
    </sheetView>
  </sheetViews>
  <sheetFormatPr baseColWidth="10" defaultColWidth="8.7265625" defaultRowHeight="14.5" x14ac:dyDescent="0.35"/>
  <cols>
    <col min="2" max="2" width="11.7265625" customWidth="1"/>
    <col min="3" max="3" width="9.08984375" customWidth="1"/>
    <col min="4" max="4" width="9.1796875" customWidth="1"/>
    <col min="11" max="11" width="9.81640625" bestFit="1" customWidth="1"/>
  </cols>
  <sheetData>
    <row r="1" spans="2:25" x14ac:dyDescent="0.35">
      <c r="B1" t="s">
        <v>10</v>
      </c>
      <c r="C1">
        <f>0.45</f>
        <v>0.45</v>
      </c>
    </row>
    <row r="2" spans="2:25" x14ac:dyDescent="0.35">
      <c r="B2" t="s">
        <v>8</v>
      </c>
      <c r="C2">
        <v>795</v>
      </c>
    </row>
    <row r="3" spans="2:25" x14ac:dyDescent="0.35">
      <c r="B3" t="s">
        <v>9</v>
      </c>
      <c r="C3">
        <v>7.21</v>
      </c>
      <c r="J3" s="14" t="s">
        <v>11</v>
      </c>
      <c r="K3" s="15"/>
      <c r="L3" s="15"/>
      <c r="M3" s="16"/>
      <c r="N3" s="14" t="s">
        <v>20</v>
      </c>
      <c r="O3" s="15"/>
      <c r="P3" s="15"/>
      <c r="Q3" s="16"/>
      <c r="R3" s="14" t="s">
        <v>22</v>
      </c>
      <c r="S3" s="15"/>
      <c r="T3" s="15"/>
      <c r="U3" s="16"/>
      <c r="V3" s="15" t="s">
        <v>23</v>
      </c>
      <c r="W3" s="15"/>
      <c r="X3" s="15"/>
      <c r="Y3" s="16"/>
    </row>
    <row r="4" spans="2:25" x14ac:dyDescent="0.35">
      <c r="G4" t="s">
        <v>13</v>
      </c>
      <c r="H4" t="s">
        <v>14</v>
      </c>
      <c r="I4" t="s">
        <v>19</v>
      </c>
      <c r="J4" s="8" t="s">
        <v>15</v>
      </c>
      <c r="K4" s="5" t="s">
        <v>16</v>
      </c>
      <c r="L4" s="5" t="s">
        <v>17</v>
      </c>
      <c r="M4" s="6" t="s">
        <v>18</v>
      </c>
      <c r="N4" s="8" t="s">
        <v>15</v>
      </c>
      <c r="O4" s="5" t="s">
        <v>16</v>
      </c>
      <c r="P4" s="5" t="s">
        <v>17</v>
      </c>
      <c r="Q4" s="6" t="s">
        <v>18</v>
      </c>
      <c r="R4" s="8" t="s">
        <v>15</v>
      </c>
      <c r="S4" s="5" t="s">
        <v>16</v>
      </c>
      <c r="T4" s="5" t="s">
        <v>17</v>
      </c>
      <c r="U4" s="6" t="s">
        <v>18</v>
      </c>
      <c r="V4" s="5" t="s">
        <v>15</v>
      </c>
      <c r="W4" s="5" t="s">
        <v>16</v>
      </c>
      <c r="X4" s="5" t="s">
        <v>17</v>
      </c>
      <c r="Y4" s="6" t="s">
        <v>18</v>
      </c>
    </row>
    <row r="5" spans="2:25" x14ac:dyDescent="0.35">
      <c r="B5" s="13" t="s">
        <v>7</v>
      </c>
      <c r="C5" s="13"/>
      <c r="D5" s="13"/>
      <c r="G5">
        <v>1</v>
      </c>
      <c r="H5" s="4">
        <f>K5/$D$11</f>
        <v>5.4362169403885972</v>
      </c>
      <c r="I5" s="4">
        <f>K5/$D$10</f>
        <v>2.2193262725043366</v>
      </c>
      <c r="J5" s="8">
        <f>9.53538</f>
        <v>9.53538</v>
      </c>
      <c r="K5" s="7">
        <f>J5-$D$7</f>
        <v>0.10486959725585976</v>
      </c>
      <c r="L5" s="5">
        <v>1</v>
      </c>
      <c r="M5" s="11">
        <v>70</v>
      </c>
      <c r="N5" s="9">
        <f>O5+$D$7</f>
        <v>9.53538</v>
      </c>
      <c r="O5" s="7">
        <f>H5*$D$11</f>
        <v>0.10486959725585976</v>
      </c>
      <c r="P5" s="5">
        <v>1</v>
      </c>
      <c r="Q5" s="11">
        <v>70</v>
      </c>
      <c r="R5" s="5">
        <f>S5+$C$7</f>
        <v>18.53282653401758</v>
      </c>
      <c r="S5" s="5">
        <f>H5*$C$11</f>
        <v>0.13982612967447969</v>
      </c>
      <c r="T5" s="5">
        <v>1</v>
      </c>
      <c r="U5" s="11">
        <v>93</v>
      </c>
      <c r="V5">
        <f>W5+$C$7</f>
        <v>18.53282653401758</v>
      </c>
      <c r="W5">
        <f>H5*$C$11</f>
        <v>0.13982612967447969</v>
      </c>
      <c r="X5">
        <v>1</v>
      </c>
      <c r="Y5" s="12">
        <v>93</v>
      </c>
    </row>
    <row r="6" spans="2:25" x14ac:dyDescent="0.35">
      <c r="B6" s="1" t="s">
        <v>0</v>
      </c>
      <c r="C6" t="s">
        <v>3</v>
      </c>
      <c r="D6" t="s">
        <v>4</v>
      </c>
      <c r="G6">
        <v>2</v>
      </c>
      <c r="H6" s="4">
        <f>K6/$D$11</f>
        <v>7.7663293644335338</v>
      </c>
      <c r="I6" s="4">
        <f>K6/$D$10</f>
        <v>3.1705906862092901</v>
      </c>
      <c r="J6" s="8">
        <f>9.58033</f>
        <v>9.58033</v>
      </c>
      <c r="K6" s="7">
        <f>J6-$D$7</f>
        <v>0.1498195972558598</v>
      </c>
      <c r="L6" s="5">
        <v>1</v>
      </c>
      <c r="M6" s="11">
        <v>100</v>
      </c>
      <c r="N6" s="9">
        <f t="shared" ref="N6:N15" si="0">O6+$D$7</f>
        <v>9.58033</v>
      </c>
      <c r="O6" s="7">
        <f t="shared" ref="O6:O15" si="1">H6*$D$11</f>
        <v>0.1498195972558598</v>
      </c>
      <c r="P6" s="5">
        <v>2</v>
      </c>
      <c r="Q6" s="11">
        <v>10</v>
      </c>
      <c r="R6" s="5">
        <f t="shared" ref="R6:R15" si="2">S6+$C$7</f>
        <v>18.592759867350914</v>
      </c>
      <c r="S6" s="5">
        <f t="shared" ref="S6:S15" si="3">H6*$C$11</f>
        <v>0.19975946300781308</v>
      </c>
      <c r="T6" s="5">
        <v>1</v>
      </c>
      <c r="U6" s="11">
        <v>133</v>
      </c>
      <c r="V6">
        <f t="shared" ref="V6:V15" si="4">W6+$C$7</f>
        <v>18.592759867350914</v>
      </c>
      <c r="W6">
        <f t="shared" ref="W6:W15" si="5">H6*$C$11</f>
        <v>0.19975946300781308</v>
      </c>
      <c r="X6">
        <v>2</v>
      </c>
      <c r="Y6" s="12">
        <v>18</v>
      </c>
    </row>
    <row r="7" spans="2:25" x14ac:dyDescent="0.35">
      <c r="B7" s="1" t="s">
        <v>12</v>
      </c>
      <c r="C7">
        <f>0.0183930004043431*1000</f>
        <v>18.393000404343102</v>
      </c>
      <c r="D7" s="2">
        <f>0.00943051040274414*1000</f>
        <v>9.4305104027441402</v>
      </c>
      <c r="G7">
        <v>3</v>
      </c>
      <c r="H7" s="4">
        <f t="shared" ref="H7:H15" si="6">K7/$D$11</f>
        <v>10.102143954588449</v>
      </c>
      <c r="I7" s="4">
        <f t="shared" ref="I7:I15" si="7">K7/$D$10</f>
        <v>4.124182999480583</v>
      </c>
      <c r="J7" s="8">
        <v>9.6253899999999994</v>
      </c>
      <c r="K7" s="7">
        <f t="shared" ref="K7:K15" si="8">J7-$D$7</f>
        <v>0.19487959725585924</v>
      </c>
      <c r="L7" s="5">
        <v>1</v>
      </c>
      <c r="M7" s="11">
        <v>130</v>
      </c>
      <c r="N7" s="9">
        <f t="shared" si="0"/>
        <v>9.6253899999999994</v>
      </c>
      <c r="O7" s="7">
        <f t="shared" si="1"/>
        <v>0.19487959725585924</v>
      </c>
      <c r="P7" s="5">
        <v>3</v>
      </c>
      <c r="Q7" s="11">
        <v>3</v>
      </c>
      <c r="R7" s="5">
        <f t="shared" si="2"/>
        <v>18.652839867350913</v>
      </c>
      <c r="S7" s="5">
        <f t="shared" si="3"/>
        <v>0.2598394630078123</v>
      </c>
      <c r="T7" s="5">
        <v>1</v>
      </c>
      <c r="U7" s="11">
        <v>173</v>
      </c>
      <c r="V7">
        <f t="shared" si="4"/>
        <v>18.652839867350913</v>
      </c>
      <c r="W7">
        <f t="shared" si="5"/>
        <v>0.2598394630078123</v>
      </c>
      <c r="X7">
        <v>3</v>
      </c>
      <c r="Y7" s="12">
        <v>14</v>
      </c>
    </row>
    <row r="8" spans="2:25" x14ac:dyDescent="0.35">
      <c r="B8" s="1" t="s">
        <v>5</v>
      </c>
      <c r="C8">
        <v>75</v>
      </c>
      <c r="D8">
        <v>100</v>
      </c>
      <c r="G8">
        <v>4</v>
      </c>
      <c r="H8" s="4">
        <f t="shared" si="6"/>
        <v>12.430701242421625</v>
      </c>
      <c r="I8" s="4">
        <f t="shared" si="7"/>
        <v>5.0748125314856463</v>
      </c>
      <c r="J8" s="8">
        <v>9.6703100000000006</v>
      </c>
      <c r="K8" s="7">
        <f t="shared" si="8"/>
        <v>0.23979959725586042</v>
      </c>
      <c r="L8" s="5">
        <v>1</v>
      </c>
      <c r="M8" s="11">
        <v>160</v>
      </c>
      <c r="N8" s="9">
        <f t="shared" si="0"/>
        <v>9.6703100000000006</v>
      </c>
      <c r="O8" s="7">
        <f t="shared" si="1"/>
        <v>0.23979959725586042</v>
      </c>
      <c r="P8" s="10">
        <v>4</v>
      </c>
      <c r="Q8" s="11">
        <v>2</v>
      </c>
      <c r="R8" s="5">
        <f t="shared" si="2"/>
        <v>18.712733200684248</v>
      </c>
      <c r="S8" s="5">
        <f t="shared" si="3"/>
        <v>0.31973279634114726</v>
      </c>
      <c r="T8" s="10">
        <v>1</v>
      </c>
      <c r="U8" s="11">
        <v>213</v>
      </c>
      <c r="V8">
        <f t="shared" si="4"/>
        <v>18.712733200684248</v>
      </c>
      <c r="W8">
        <f t="shared" si="5"/>
        <v>0.31973279634114726</v>
      </c>
      <c r="X8">
        <v>4</v>
      </c>
      <c r="Y8" s="12">
        <v>29</v>
      </c>
    </row>
    <row r="9" spans="2:25" x14ac:dyDescent="0.35">
      <c r="B9" s="1" t="s">
        <v>6</v>
      </c>
      <c r="C9" s="4">
        <f>C8*SQRT(6*$C$3/$C$2)</f>
        <v>17.495282382984772</v>
      </c>
      <c r="D9" s="4">
        <f>D8*SQRT(6*$C$3/$C$2)</f>
        <v>23.32704317731303</v>
      </c>
      <c r="G9">
        <v>5</v>
      </c>
      <c r="H9" s="4">
        <f t="shared" si="6"/>
        <v>14.390691248053118</v>
      </c>
      <c r="I9" s="4">
        <f t="shared" si="7"/>
        <v>5.8749751006109605</v>
      </c>
      <c r="J9" s="8">
        <v>9.7081199999999992</v>
      </c>
      <c r="K9" s="7">
        <f t="shared" si="8"/>
        <v>0.27760959725585899</v>
      </c>
      <c r="L9" s="5">
        <v>2</v>
      </c>
      <c r="M9" s="11">
        <v>10</v>
      </c>
      <c r="N9" s="9">
        <f t="shared" si="0"/>
        <v>9.7081199999999992</v>
      </c>
      <c r="O9" s="7">
        <f t="shared" si="1"/>
        <v>0.27760959725585899</v>
      </c>
      <c r="P9" s="10">
        <v>6</v>
      </c>
      <c r="Q9" s="11">
        <v>3</v>
      </c>
      <c r="R9" s="5">
        <f t="shared" si="2"/>
        <v>18.763146534017579</v>
      </c>
      <c r="S9" s="5">
        <f t="shared" si="3"/>
        <v>0.37014612967447863</v>
      </c>
      <c r="T9" s="10">
        <v>2</v>
      </c>
      <c r="U9" s="11">
        <v>8</v>
      </c>
      <c r="V9">
        <f t="shared" si="4"/>
        <v>18.763146534017579</v>
      </c>
      <c r="W9">
        <f t="shared" si="5"/>
        <v>0.37014612967447863</v>
      </c>
      <c r="X9">
        <v>6</v>
      </c>
      <c r="Y9" s="18">
        <v>7</v>
      </c>
    </row>
    <row r="10" spans="2:25" x14ac:dyDescent="0.35">
      <c r="B10" s="1" t="s">
        <v>1</v>
      </c>
      <c r="C10" s="3">
        <f>SQRT($C$2/$C$3)*$C$1/C8</f>
        <v>6.3003863562925699E-2</v>
      </c>
      <c r="D10" s="3">
        <f>SQRT($C$2/$C$3)*$C$1/D8</f>
        <v>4.7252897672194275E-2</v>
      </c>
      <c r="G10">
        <v>6</v>
      </c>
      <c r="H10" s="4">
        <f t="shared" si="6"/>
        <v>16.724950701996271</v>
      </c>
      <c r="I10" s="4">
        <f t="shared" si="7"/>
        <v>6.8279325321823636</v>
      </c>
      <c r="J10" s="8">
        <v>9.7531499999999998</v>
      </c>
      <c r="K10" s="7">
        <f t="shared" si="8"/>
        <v>0.32263959725585956</v>
      </c>
      <c r="L10" s="5">
        <v>2</v>
      </c>
      <c r="M10" s="11">
        <v>40</v>
      </c>
      <c r="N10" s="9">
        <f t="shared" si="0"/>
        <v>9.7531499999999998</v>
      </c>
      <c r="O10" s="7">
        <f t="shared" si="1"/>
        <v>0.32263959725585956</v>
      </c>
      <c r="P10" s="10">
        <v>7</v>
      </c>
      <c r="Q10" s="11">
        <v>12</v>
      </c>
      <c r="R10" s="5">
        <f t="shared" si="2"/>
        <v>18.82318653401758</v>
      </c>
      <c r="S10" s="5">
        <f t="shared" si="3"/>
        <v>0.43018612967447939</v>
      </c>
      <c r="T10" s="10">
        <v>2</v>
      </c>
      <c r="U10" s="11">
        <v>48</v>
      </c>
      <c r="V10">
        <f t="shared" si="4"/>
        <v>18.82318653401758</v>
      </c>
      <c r="W10">
        <f t="shared" si="5"/>
        <v>0.43018612967447939</v>
      </c>
      <c r="X10">
        <v>8</v>
      </c>
      <c r="Y10" s="19">
        <v>4</v>
      </c>
    </row>
    <row r="11" spans="2:25" x14ac:dyDescent="0.35">
      <c r="B11" s="1" t="s">
        <v>2</v>
      </c>
      <c r="C11" s="3">
        <f>$C$1/C9</f>
        <v>2.5721219592182886E-2</v>
      </c>
      <c r="D11" s="3">
        <f>$C$1/D9</f>
        <v>1.9290914694137164E-2</v>
      </c>
      <c r="G11">
        <v>7</v>
      </c>
      <c r="H11" s="4">
        <f t="shared" si="6"/>
        <v>19.05609988351581</v>
      </c>
      <c r="I11" s="4">
        <f t="shared" si="7"/>
        <v>7.7796202003539481</v>
      </c>
      <c r="J11" s="8">
        <v>9.7981200000000008</v>
      </c>
      <c r="K11" s="7">
        <f t="shared" si="8"/>
        <v>0.36760959725586062</v>
      </c>
      <c r="L11" s="5">
        <v>2</v>
      </c>
      <c r="M11" s="11">
        <v>70</v>
      </c>
      <c r="N11" s="9">
        <f t="shared" si="0"/>
        <v>9.7981200000000008</v>
      </c>
      <c r="O11" s="7">
        <f t="shared" si="1"/>
        <v>0.36760959725586062</v>
      </c>
      <c r="P11" s="10">
        <v>9</v>
      </c>
      <c r="Q11" s="11">
        <v>4</v>
      </c>
      <c r="R11" s="5">
        <f t="shared" si="2"/>
        <v>18.883146534017584</v>
      </c>
      <c r="S11" s="5">
        <f t="shared" si="3"/>
        <v>0.49014612967448085</v>
      </c>
      <c r="T11" s="10">
        <v>2</v>
      </c>
      <c r="U11" s="11">
        <v>88</v>
      </c>
      <c r="V11">
        <f t="shared" si="4"/>
        <v>18.883146534017584</v>
      </c>
      <c r="W11">
        <f t="shared" si="5"/>
        <v>0.49014612967448085</v>
      </c>
      <c r="X11">
        <v>8</v>
      </c>
      <c r="Y11" s="19">
        <v>44</v>
      </c>
    </row>
    <row r="12" spans="2:25" x14ac:dyDescent="0.35">
      <c r="G12">
        <v>8</v>
      </c>
      <c r="H12" s="4">
        <f t="shared" si="6"/>
        <v>21.392432852407978</v>
      </c>
      <c r="I12" s="4">
        <f t="shared" si="7"/>
        <v>8.7334241408585385</v>
      </c>
      <c r="J12" s="8">
        <v>9.8431899999999999</v>
      </c>
      <c r="K12" s="7">
        <f t="shared" si="8"/>
        <v>0.41267959725585968</v>
      </c>
      <c r="L12" s="5">
        <v>2</v>
      </c>
      <c r="M12" s="11">
        <v>100</v>
      </c>
      <c r="N12" s="9">
        <f t="shared" si="0"/>
        <v>9.8431899999999999</v>
      </c>
      <c r="O12" s="7">
        <f t="shared" si="1"/>
        <v>0.41267959725585968</v>
      </c>
      <c r="P12" s="10">
        <v>9</v>
      </c>
      <c r="Q12" s="11">
        <v>34</v>
      </c>
      <c r="R12" s="5">
        <f t="shared" si="2"/>
        <v>18.943239867350915</v>
      </c>
      <c r="S12" s="5">
        <f t="shared" si="3"/>
        <v>0.5502394630078129</v>
      </c>
      <c r="T12" s="10">
        <v>3</v>
      </c>
      <c r="U12" s="11">
        <v>22</v>
      </c>
      <c r="V12">
        <f t="shared" si="4"/>
        <v>18.943239867350915</v>
      </c>
      <c r="W12">
        <f t="shared" si="5"/>
        <v>0.5502394630078129</v>
      </c>
      <c r="X12">
        <v>9</v>
      </c>
      <c r="Y12" s="19">
        <v>31</v>
      </c>
    </row>
    <row r="13" spans="2:25" x14ac:dyDescent="0.35">
      <c r="G13">
        <v>9</v>
      </c>
      <c r="H13" s="4">
        <f t="shared" si="6"/>
        <v>23.930933528836942</v>
      </c>
      <c r="I13" s="4">
        <f t="shared" si="7"/>
        <v>9.7697627023520219</v>
      </c>
      <c r="J13" s="8">
        <v>9.8921600000000005</v>
      </c>
      <c r="K13" s="7">
        <f t="shared" si="8"/>
        <v>0.4616495972558603</v>
      </c>
      <c r="L13" s="5">
        <v>3</v>
      </c>
      <c r="M13" s="11">
        <v>30</v>
      </c>
      <c r="N13" s="9">
        <f t="shared" si="0"/>
        <v>9.8921600000000005</v>
      </c>
      <c r="O13" s="7">
        <f t="shared" si="1"/>
        <v>0.4616495972558603</v>
      </c>
      <c r="P13" s="10">
        <v>10</v>
      </c>
      <c r="Q13" s="11">
        <v>30</v>
      </c>
      <c r="R13" s="5">
        <f t="shared" si="2"/>
        <v>19.008533200684248</v>
      </c>
      <c r="S13" s="5">
        <f t="shared" si="3"/>
        <v>0.6155327963411471</v>
      </c>
      <c r="T13" s="10">
        <v>3</v>
      </c>
      <c r="U13" s="11">
        <v>66</v>
      </c>
      <c r="V13">
        <f t="shared" si="4"/>
        <v>19.008533200684248</v>
      </c>
      <c r="W13">
        <f t="shared" si="5"/>
        <v>0.6155327963411471</v>
      </c>
      <c r="X13">
        <v>10</v>
      </c>
    </row>
    <row r="14" spans="2:25" x14ac:dyDescent="0.35">
      <c r="G14">
        <v>10</v>
      </c>
      <c r="H14" s="4">
        <f t="shared" si="6"/>
        <v>26.262601089093643</v>
      </c>
      <c r="I14" s="4">
        <f t="shared" si="7"/>
        <v>10.721661997756865</v>
      </c>
      <c r="J14" s="8">
        <v>9.9371399999999994</v>
      </c>
      <c r="K14" s="7">
        <f t="shared" si="8"/>
        <v>0.50662959725585921</v>
      </c>
      <c r="L14" s="5">
        <v>3</v>
      </c>
      <c r="M14" s="11">
        <v>60</v>
      </c>
      <c r="N14" s="9">
        <f t="shared" si="0"/>
        <v>9.9371399999999994</v>
      </c>
      <c r="O14" s="7">
        <f t="shared" si="1"/>
        <v>0.50662959725585921</v>
      </c>
      <c r="P14" s="10">
        <v>12</v>
      </c>
      <c r="Q14" s="17">
        <v>3</v>
      </c>
      <c r="R14" s="5">
        <f t="shared" si="2"/>
        <v>19.06850653401758</v>
      </c>
      <c r="S14" s="5">
        <f t="shared" si="3"/>
        <v>0.67550612967447898</v>
      </c>
      <c r="T14" s="10">
        <v>4</v>
      </c>
      <c r="U14" s="11">
        <v>10</v>
      </c>
      <c r="V14">
        <f t="shared" si="4"/>
        <v>19.06850653401758</v>
      </c>
      <c r="W14">
        <f t="shared" si="5"/>
        <v>0.67550612967447898</v>
      </c>
      <c r="X14">
        <v>12</v>
      </c>
    </row>
    <row r="15" spans="2:25" x14ac:dyDescent="0.35">
      <c r="G15">
        <v>11</v>
      </c>
      <c r="H15" s="4">
        <f t="shared" si="6"/>
        <v>28.595823785562288</v>
      </c>
      <c r="I15" s="4">
        <f t="shared" si="7"/>
        <v>11.674196174861676</v>
      </c>
      <c r="J15" s="8">
        <v>9.9821500000000007</v>
      </c>
      <c r="K15" s="7">
        <f t="shared" si="8"/>
        <v>0.55163959725586054</v>
      </c>
      <c r="L15" s="5">
        <v>3</v>
      </c>
      <c r="M15" s="11">
        <v>90</v>
      </c>
      <c r="N15" s="9">
        <f t="shared" si="0"/>
        <v>9.9821500000000007</v>
      </c>
      <c r="O15" s="7">
        <f t="shared" si="1"/>
        <v>0.55163959725586054</v>
      </c>
      <c r="P15" s="5">
        <v>15</v>
      </c>
      <c r="Q15" s="17">
        <v>5</v>
      </c>
      <c r="R15" s="5">
        <f t="shared" si="2"/>
        <v>19.128519867350917</v>
      </c>
      <c r="S15" s="5">
        <f t="shared" si="3"/>
        <v>0.73551946300781412</v>
      </c>
      <c r="T15" s="10">
        <v>4</v>
      </c>
      <c r="U15" s="11">
        <v>50</v>
      </c>
      <c r="V15">
        <f t="shared" si="4"/>
        <v>19.128519867350917</v>
      </c>
      <c r="W15">
        <f t="shared" si="5"/>
        <v>0.73551946300781412</v>
      </c>
      <c r="X15" t="s">
        <v>21</v>
      </c>
    </row>
    <row r="16" spans="2:25" x14ac:dyDescent="0.35">
      <c r="R16" s="5"/>
      <c r="S16" s="5"/>
      <c r="T16" s="5"/>
      <c r="U16" s="6"/>
    </row>
  </sheetData>
  <mergeCells count="5">
    <mergeCell ref="B5:D5"/>
    <mergeCell ref="J3:M3"/>
    <mergeCell ref="N3:Q3"/>
    <mergeCell ref="R3:U3"/>
    <mergeCell ref="V3:Y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2021-08-13T16:29:58Z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f2a33bfc-3f6a-4c2d-a9f0-82e567643386</vt:lpwstr>
  </property>
  <property fmtid="{D5CDD505-2E9C-101B-9397-08002B2CF9AE}" pid="3" name="Confidentiality">
    <vt:lpwstr>C2</vt:lpwstr>
  </property>
  <property fmtid="{D5CDD505-2E9C-101B-9397-08002B2CF9AE}" pid="4" name="NationalSecret">
    <vt:lpwstr>NONS</vt:lpwstr>
  </property>
  <property fmtid="{D5CDD505-2E9C-101B-9397-08002B2CF9AE}" pid="5" name="ExportControl">
    <vt:lpwstr/>
  </property>
</Properties>
</file>