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4aef79e82ac287/Área de Trabalho/"/>
    </mc:Choice>
  </mc:AlternateContent>
  <xr:revisionPtr revIDLastSave="332" documentId="8_{10C48675-DD25-4CED-806C-02AD631CB471}" xr6:coauthVersionLast="47" xr6:coauthVersionMax="47" xr10:uidLastSave="{DD37168E-E867-4DB1-B10B-176B0B2E631A}"/>
  <bookViews>
    <workbookView xWindow="-110" yWindow="-110" windowWidth="19420" windowHeight="10300" xr2:uid="{CE9DEFF9-133F-451B-B9EE-12C2A7A476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" l="1"/>
  <c r="O13" i="1" s="1"/>
  <c r="O15" i="1" s="1"/>
  <c r="O17" i="1"/>
  <c r="O7" i="1"/>
  <c r="D7" i="1" a="1"/>
  <c r="D7" i="1" s="1"/>
  <c r="G9" i="1"/>
  <c r="G10" i="1"/>
  <c r="G11" i="1"/>
  <c r="G12" i="1"/>
  <c r="G13" i="1"/>
  <c r="G14" i="1"/>
  <c r="G15" i="1"/>
  <c r="G16" i="1"/>
  <c r="G17" i="1"/>
  <c r="G18" i="1"/>
  <c r="G8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B11" i="1"/>
  <c r="L17" i="1"/>
  <c r="L16" i="1"/>
  <c r="L15" i="1"/>
  <c r="L14" i="1"/>
  <c r="L13" i="1"/>
  <c r="L12" i="1"/>
  <c r="L11" i="1"/>
  <c r="L10" i="1"/>
  <c r="L9" i="1"/>
  <c r="L8" i="1"/>
  <c r="B12" i="1"/>
  <c r="B13" i="1" s="1"/>
  <c r="K29" i="1" l="1"/>
  <c r="K35" i="1"/>
  <c r="K22" i="1"/>
  <c r="K34" i="1"/>
  <c r="K23" i="1"/>
  <c r="K19" i="1"/>
  <c r="K31" i="1"/>
  <c r="K24" i="1"/>
  <c r="K25" i="1"/>
  <c r="K36" i="1"/>
  <c r="K26" i="1"/>
  <c r="K27" i="1"/>
  <c r="K28" i="1"/>
  <c r="K30" i="1"/>
  <c r="K20" i="1"/>
  <c r="K32" i="1"/>
  <c r="K21" i="1"/>
  <c r="K33" i="1"/>
  <c r="E10" i="1"/>
  <c r="E7" i="1"/>
  <c r="F8" i="1" s="1"/>
  <c r="E11" i="1"/>
  <c r="E9" i="1"/>
  <c r="E13" i="1"/>
  <c r="E8" i="1"/>
  <c r="F9" i="1" s="1"/>
  <c r="E14" i="1"/>
  <c r="E15" i="1"/>
  <c r="E18" i="1"/>
  <c r="E16" i="1"/>
  <c r="E17" i="1"/>
  <c r="E12" i="1"/>
  <c r="F10" i="1" l="1"/>
  <c r="F11" i="1" l="1"/>
  <c r="F12" i="1" l="1"/>
  <c r="F13" i="1" l="1"/>
  <c r="F14" i="1" s="1"/>
  <c r="F15" i="1" s="1"/>
  <c r="F16" i="1" l="1"/>
  <c r="F17" i="1" s="1"/>
  <c r="F18" i="1" s="1"/>
  <c r="K8" i="1" l="1"/>
  <c r="K9" i="1" l="1"/>
  <c r="K10" i="1" l="1"/>
  <c r="K11" i="1" l="1"/>
  <c r="K12" i="1" l="1"/>
  <c r="K13" i="1" l="1"/>
  <c r="K14" i="1" l="1"/>
  <c r="K15" i="1" l="1"/>
  <c r="K16" i="1" l="1"/>
  <c r="K17" i="1" l="1"/>
  <c r="K1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<sst xmlns="http://schemas.openxmlformats.org/spreadsheetml/2006/main" count="28" uniqueCount="25">
  <si>
    <t>MEUS INVESTIMENTOS</t>
  </si>
  <si>
    <t>Insira os valores abaixo:</t>
  </si>
  <si>
    <t>Taxa de rendimento mensal:</t>
  </si>
  <si>
    <t>Patrimonio aculumado:</t>
  </si>
  <si>
    <t>Dividendos mensais:</t>
  </si>
  <si>
    <t>MEUS INVESTIMENTOS (MENSAL)</t>
  </si>
  <si>
    <t>MENSAL</t>
  </si>
  <si>
    <t>VALOR</t>
  </si>
  <si>
    <t>TAXA</t>
  </si>
  <si>
    <t>MEUS INVESTIMENTOS (POR ANO)</t>
  </si>
  <si>
    <t>ANUAL</t>
  </si>
  <si>
    <t>Valor liquido investido:</t>
  </si>
  <si>
    <t>Investimento mensal:</t>
  </si>
  <si>
    <t>Meses que será investido:</t>
  </si>
  <si>
    <t>Sugestão com base salarial</t>
  </si>
  <si>
    <t>Salario</t>
  </si>
  <si>
    <t>Sugestão de Investimento</t>
  </si>
  <si>
    <t>Adicionais</t>
  </si>
  <si>
    <t>Bonus</t>
  </si>
  <si>
    <t>PLR</t>
  </si>
  <si>
    <t>13°</t>
  </si>
  <si>
    <t>Valor Total</t>
  </si>
  <si>
    <t>AUMENTO MENSAL</t>
  </si>
  <si>
    <t>AUMENTO ANUAL</t>
  </si>
  <si>
    <t>VALOR RECEBIDO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</si>
</sst>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 tint="-0.34998626667073579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8" fontId="2" fillId="0" borderId="4" xfId="0" applyNumberFormat="1" applyFont="1" applyBorder="1" applyAlignment="1">
      <alignment horizontal="center"/>
    </xf>
    <xf numFmtId="8" fontId="2" fillId="0" borderId="6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0" fontId="2" fillId="0" borderId="6" xfId="0" applyNumberFormat="1" applyFont="1" applyBorder="1" applyAlignment="1">
      <alignment horizontal="center"/>
    </xf>
    <xf numFmtId="164" fontId="0" fillId="0" borderId="10" xfId="0" applyNumberFormat="1" applyBorder="1"/>
    <xf numFmtId="0" fontId="0" fillId="0" borderId="0" xfId="0" applyBorder="1"/>
    <xf numFmtId="0" fontId="0" fillId="0" borderId="3" xfId="0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0" fontId="0" fillId="0" borderId="4" xfId="2" applyNumberFormat="1" applyFon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10" fontId="1" fillId="0" borderId="4" xfId="2" applyNumberFormat="1" applyFont="1" applyBorder="1" applyAlignment="1">
      <alignment horizontal="center"/>
    </xf>
    <xf numFmtId="0" fontId="0" fillId="2" borderId="0" xfId="0" applyFill="1"/>
    <xf numFmtId="164" fontId="0" fillId="0" borderId="0" xfId="1" applyNumberFormat="1" applyFont="1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0" fillId="0" borderId="4" xfId="0" applyNumberFormat="1" applyBorder="1"/>
    <xf numFmtId="164" fontId="0" fillId="0" borderId="6" xfId="0" applyNumberFormat="1" applyBorder="1"/>
    <xf numFmtId="0" fontId="2" fillId="0" borderId="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25399</xdr:colOff>
      <xdr:row>0</xdr:row>
      <xdr:rowOff>0</xdr:rowOff>
    </xdr:from>
    <xdr:to>
      <xdr:col>1</xdr:col>
      <xdr:colOff>568324</xdr:colOff>
      <xdr:row>2</xdr:row>
      <xdr:rowOff>127000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842A829-CB68-863D-C9A7-C182214E1A71}"/>
            </a:ext>
          </a:extLst>
        </xdr:cNvPr>
        <xdr:cNvSpPr txBox="1"/>
      </xdr:nvSpPr>
      <xdr:spPr>
        <a:xfrm>
          <a:off x="25399" y="0"/>
          <a:ext cx="230187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3600">
              <a:solidFill>
                <a:schemeClr val="bg1"/>
              </a:solidFill>
            </a:rPr>
            <a:t>C.G INVEST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B83E-A98A-450B-944C-AA26461F4C28}">
  <dimension ref="A1:Q126"/>
  <sheetViews>
    <sheetView tabSelected="1" workbookViewId="0">
      <selection activeCell="B9" sqref="B9"/>
    </sheetView>
  </sheetViews>
  <sheetFormatPr defaultRowHeight="14.5" x14ac:dyDescent="0.35"/>
  <cols>
    <col min="1" max="1" width="25.1796875" bestFit="1" customWidth="1"/>
    <col min="2" max="2" width="11.453125" bestFit="1" customWidth="1"/>
    <col min="3" max="3" width="3.7265625" customWidth="1"/>
    <col min="4" max="4" width="7.6328125" bestFit="1" customWidth="1"/>
    <col min="5" max="5" width="11.36328125" style="20" bestFit="1" customWidth="1"/>
    <col min="6" max="6" width="16.36328125" style="20" bestFit="1" customWidth="1"/>
    <col min="7" max="7" width="5.90625" style="20" bestFit="1" customWidth="1"/>
    <col min="8" max="8" width="3.26953125" style="20" customWidth="1"/>
    <col min="9" max="9" width="6.453125" bestFit="1" customWidth="1"/>
    <col min="10" max="10" width="14" bestFit="1" customWidth="1"/>
    <col min="11" max="11" width="15.1796875" bestFit="1" customWidth="1"/>
    <col min="12" max="12" width="6.90625" bestFit="1" customWidth="1"/>
    <col min="13" max="13" width="4.6328125" customWidth="1"/>
    <col min="14" max="14" width="23.7265625" bestFit="1" customWidth="1"/>
    <col min="15" max="15" width="11.36328125" bestFit="1" customWidth="1"/>
  </cols>
  <sheetData>
    <row r="1" spans="1:17" x14ac:dyDescent="0.3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x14ac:dyDescent="0.3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3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 x14ac:dyDescent="0.35">
      <c r="E4"/>
      <c r="F4"/>
      <c r="G4"/>
      <c r="H4"/>
    </row>
    <row r="5" spans="1:17" ht="18.5" x14ac:dyDescent="0.45">
      <c r="A5" s="31" t="s">
        <v>0</v>
      </c>
      <c r="B5" s="32"/>
      <c r="D5" s="31" t="s">
        <v>5</v>
      </c>
      <c r="E5" s="33"/>
      <c r="F5" s="33"/>
      <c r="G5" s="32"/>
      <c r="I5" s="31" t="s">
        <v>9</v>
      </c>
      <c r="J5" s="33"/>
      <c r="K5" s="33"/>
      <c r="L5" s="32"/>
      <c r="N5" s="31" t="s">
        <v>14</v>
      </c>
      <c r="O5" s="32"/>
    </row>
    <row r="6" spans="1:17" x14ac:dyDescent="0.35">
      <c r="A6" s="4" t="s">
        <v>1</v>
      </c>
      <c r="B6" s="5"/>
      <c r="D6" s="2" t="s">
        <v>6</v>
      </c>
      <c r="E6" s="16" t="s">
        <v>7</v>
      </c>
      <c r="F6" s="16" t="s">
        <v>22</v>
      </c>
      <c r="G6" s="6" t="s">
        <v>8</v>
      </c>
      <c r="I6" s="2" t="s">
        <v>10</v>
      </c>
      <c r="J6" s="16" t="s">
        <v>7</v>
      </c>
      <c r="K6" s="16" t="s">
        <v>23</v>
      </c>
      <c r="L6" s="6" t="s">
        <v>8</v>
      </c>
      <c r="N6" s="25" t="s">
        <v>15</v>
      </c>
      <c r="O6" s="35">
        <v>5000</v>
      </c>
    </row>
    <row r="7" spans="1:17" x14ac:dyDescent="0.35">
      <c r="A7" s="1"/>
      <c r="B7" s="3"/>
      <c r="D7" s="2" cm="1">
        <f t="array" ref="D7:D18">_xlfn.SEQUENCE(B9,1,1,1)</f>
        <v>1</v>
      </c>
      <c r="E7" s="14">
        <f>$B$8 * ((1 + $B$10)^D7 - 1) / $B$10</f>
        <v>1625.0000000000136</v>
      </c>
      <c r="F7" s="13"/>
      <c r="G7" s="3"/>
      <c r="I7" s="2">
        <v>1</v>
      </c>
      <c r="J7" s="14">
        <f>B8 * ((1 + B10)^(12*1) - 1) / B10</f>
        <v>20324.82782871326</v>
      </c>
      <c r="K7" s="13"/>
      <c r="L7" s="23"/>
      <c r="N7" s="37" t="s">
        <v>16</v>
      </c>
      <c r="O7" s="36">
        <f>O6*30%</f>
        <v>1500</v>
      </c>
    </row>
    <row r="8" spans="1:17" x14ac:dyDescent="0.35">
      <c r="A8" s="1" t="s">
        <v>12</v>
      </c>
      <c r="B8" s="8">
        <v>1625</v>
      </c>
      <c r="D8" s="2">
        <v>2</v>
      </c>
      <c r="E8" s="29">
        <f>$B$8 * ((1 + $B$10)^D8 - 1) / $B$10</f>
        <v>3262.1875000000468</v>
      </c>
      <c r="F8" s="14">
        <f>E7*G8</f>
        <v>12.187500000000101</v>
      </c>
      <c r="G8" s="7">
        <f>$B$10</f>
        <v>7.4999999999999997E-3</v>
      </c>
      <c r="I8" s="2">
        <v>2</v>
      </c>
      <c r="J8" s="14">
        <f>B8 * ((1 + B10)^(12*2) - 1) / B10</f>
        <v>42556.264701734945</v>
      </c>
      <c r="K8" s="14">
        <f>J7*L8</f>
        <v>1829.2345045841932</v>
      </c>
      <c r="L8" s="23">
        <f>B10*12</f>
        <v>0.09</v>
      </c>
    </row>
    <row r="9" spans="1:17" ht="18.5" x14ac:dyDescent="0.45">
      <c r="A9" s="1" t="s">
        <v>13</v>
      </c>
      <c r="B9" s="6">
        <v>12</v>
      </c>
      <c r="D9" s="2">
        <v>3</v>
      </c>
      <c r="E9" s="29">
        <f>$B$8 * ((1 + $B$10)^D9 - 1) / $B$10</f>
        <v>4911.6539062500615</v>
      </c>
      <c r="F9" s="14">
        <f>E8*G9</f>
        <v>24.46640625000035</v>
      </c>
      <c r="G9" s="7">
        <f>$B$10</f>
        <v>7.4999999999999997E-3</v>
      </c>
      <c r="I9" s="2">
        <v>3</v>
      </c>
      <c r="J9" s="14">
        <f>B8 * ((1 + B10)^(12*3) - 1) / B10</f>
        <v>66873.163698583143</v>
      </c>
      <c r="K9" s="14">
        <f>J8*L9</f>
        <v>3830.0638231561447</v>
      </c>
      <c r="L9" s="23">
        <f>B10*12</f>
        <v>0.09</v>
      </c>
      <c r="N9" s="31" t="s">
        <v>17</v>
      </c>
      <c r="O9" s="32"/>
    </row>
    <row r="10" spans="1:17" x14ac:dyDescent="0.35">
      <c r="A10" s="1" t="s">
        <v>2</v>
      </c>
      <c r="B10" s="7">
        <v>7.4999999999999997E-3</v>
      </c>
      <c r="D10" s="2">
        <v>4</v>
      </c>
      <c r="E10" s="29">
        <f>$B$8 * ((1 + $B$10)^D10 - 1) / $B$10</f>
        <v>6573.4913105469568</v>
      </c>
      <c r="F10" s="14">
        <f>E9*G10</f>
        <v>36.837404296875462</v>
      </c>
      <c r="G10" s="7">
        <f>$B$10</f>
        <v>7.4999999999999997E-3</v>
      </c>
      <c r="I10" s="2">
        <v>4</v>
      </c>
      <c r="J10" s="14">
        <f>B8 * ((1 + B10)^(12*4) - 1) / B10</f>
        <v>93471.155551304371</v>
      </c>
      <c r="K10" s="14">
        <f>J9*L10</f>
        <v>6018.5847328724831</v>
      </c>
      <c r="L10" s="23">
        <f>B10*12</f>
        <v>0.09</v>
      </c>
      <c r="N10" s="25" t="s">
        <v>18</v>
      </c>
      <c r="O10" s="35">
        <v>15000</v>
      </c>
    </row>
    <row r="11" spans="1:17" x14ac:dyDescent="0.35">
      <c r="A11" s="21" t="s">
        <v>11</v>
      </c>
      <c r="B11" s="34">
        <f>B8*B9</f>
        <v>19500</v>
      </c>
      <c r="D11" s="2">
        <v>5</v>
      </c>
      <c r="E11" s="29">
        <f>$B$8 * ((1 + $B$10)^D11 - 1) / $B$10</f>
        <v>8247.7924953760503</v>
      </c>
      <c r="F11" s="14">
        <f>E10*G11</f>
        <v>49.301184829102176</v>
      </c>
      <c r="G11" s="7">
        <f>$B$10</f>
        <v>7.4999999999999997E-3</v>
      </c>
      <c r="I11" s="2">
        <v>5</v>
      </c>
      <c r="J11" s="14">
        <f>B8 * ((1 + B10)^(12*5) - 1) / B10</f>
        <v>122564.2225040075</v>
      </c>
      <c r="K11" s="14">
        <f>J10*L11</f>
        <v>8412.4039996173924</v>
      </c>
      <c r="L11" s="23">
        <f>B10*12</f>
        <v>0.09</v>
      </c>
      <c r="N11" s="25" t="s">
        <v>19</v>
      </c>
      <c r="O11" s="35">
        <v>15000</v>
      </c>
    </row>
    <row r="12" spans="1:17" x14ac:dyDescent="0.35">
      <c r="A12" s="11" t="s">
        <v>3</v>
      </c>
      <c r="B12" s="9">
        <f>FV(B10,B9,B8*-1)</f>
        <v>20324.82782871326</v>
      </c>
      <c r="D12" s="2">
        <v>6</v>
      </c>
      <c r="E12" s="29">
        <f>$B$8 * ((1 + $B$10)^D12 - 1) / $B$10</f>
        <v>9934.6509390914271</v>
      </c>
      <c r="F12" s="14">
        <f>E11*G12</f>
        <v>61.858443715320377</v>
      </c>
      <c r="G12" s="7">
        <f>$B$10</f>
        <v>7.4999999999999997E-3</v>
      </c>
      <c r="I12" s="2">
        <v>6</v>
      </c>
      <c r="J12" s="14">
        <f>B8 * ((1 + B10)^(12*6) - 1) / B10</f>
        <v>154386.41981127782</v>
      </c>
      <c r="K12" s="14">
        <f>J11*L12</f>
        <v>11030.780025360675</v>
      </c>
      <c r="L12" s="23">
        <f>B10*12</f>
        <v>0.09</v>
      </c>
      <c r="N12" s="25" t="s">
        <v>20</v>
      </c>
      <c r="O12" s="35">
        <f>O6</f>
        <v>5000</v>
      </c>
    </row>
    <row r="13" spans="1:17" x14ac:dyDescent="0.35">
      <c r="A13" s="12" t="s">
        <v>4</v>
      </c>
      <c r="B13" s="10">
        <f>B12*1%</f>
        <v>203.24827828713259</v>
      </c>
      <c r="D13" s="2">
        <v>7</v>
      </c>
      <c r="E13" s="29">
        <f>$B$8 * ((1 + $B$10)^D13 - 1) / $B$10</f>
        <v>11634.160821134645</v>
      </c>
      <c r="F13" s="14">
        <f>E12*G13</f>
        <v>74.509882043185698</v>
      </c>
      <c r="G13" s="7">
        <f>$B$10</f>
        <v>7.4999999999999997E-3</v>
      </c>
      <c r="I13" s="2">
        <v>7</v>
      </c>
      <c r="J13" s="14">
        <f>B8 * ((1 + B10)^(12*7) - 1) / B10</f>
        <v>189193.75872501725</v>
      </c>
      <c r="K13" s="14">
        <f>J12*L13</f>
        <v>13894.777783015004</v>
      </c>
      <c r="L13" s="23">
        <f>B10*12</f>
        <v>0.09</v>
      </c>
      <c r="N13" s="37" t="s">
        <v>21</v>
      </c>
      <c r="O13" s="36">
        <f>SUM(O10:O12)</f>
        <v>35000</v>
      </c>
    </row>
    <row r="14" spans="1:17" x14ac:dyDescent="0.35">
      <c r="B14" s="16"/>
      <c r="C14" s="22"/>
      <c r="D14" s="2">
        <v>8</v>
      </c>
      <c r="E14" s="29">
        <f>$B$8 * ((1 + $B$10)^D14 - 1) / $B$10</f>
        <v>13346.41702729315</v>
      </c>
      <c r="F14" s="14">
        <f>E13*G14</f>
        <v>87.256206158509826</v>
      </c>
      <c r="G14" s="7">
        <f>$B$10</f>
        <v>7.4999999999999997E-3</v>
      </c>
      <c r="I14" s="2">
        <v>8</v>
      </c>
      <c r="J14" s="14">
        <f>B8 * ((1 + B10)^(12*8) - 1) / B10</f>
        <v>227266.26611843696</v>
      </c>
      <c r="K14" s="14">
        <f>J13*L14</f>
        <v>17027.438285251552</v>
      </c>
      <c r="L14" s="23">
        <f>B10*12</f>
        <v>0.09</v>
      </c>
    </row>
    <row r="15" spans="1:17" x14ac:dyDescent="0.35">
      <c r="D15" s="2">
        <v>9</v>
      </c>
      <c r="E15" s="29">
        <f>$B$8 * ((1 + $B$10)^D15 - 1) / $B$10</f>
        <v>15071.515154997847</v>
      </c>
      <c r="F15" s="14">
        <f>E14*G15</f>
        <v>100.09812770469861</v>
      </c>
      <c r="G15" s="7">
        <f>$B$10</f>
        <v>7.4999999999999997E-3</v>
      </c>
      <c r="I15" s="2">
        <v>9</v>
      </c>
      <c r="J15" s="14">
        <f>B8 * ((1 + B10)^(12*9) - 1) / B10</f>
        <v>268910.23731698911</v>
      </c>
      <c r="K15" s="14">
        <f>J14*L15</f>
        <v>20453.963950659327</v>
      </c>
      <c r="L15" s="23">
        <f>B10*12</f>
        <v>0.09</v>
      </c>
      <c r="N15" s="38" t="s">
        <v>16</v>
      </c>
      <c r="O15" s="19">
        <f>O13*50%</f>
        <v>17500</v>
      </c>
    </row>
    <row r="16" spans="1:17" x14ac:dyDescent="0.35">
      <c r="D16" s="2">
        <v>10</v>
      </c>
      <c r="E16" s="29">
        <f>$B$8 * ((1 + $B$10)^D16 - 1) / $B$10</f>
        <v>16809.55151866037</v>
      </c>
      <c r="F16" s="14">
        <f>E15*G16</f>
        <v>113.03636366248385</v>
      </c>
      <c r="G16" s="7">
        <f>$B$10</f>
        <v>7.4999999999999997E-3</v>
      </c>
      <c r="I16" s="2">
        <v>10</v>
      </c>
      <c r="J16" s="14">
        <f>B8 * ((1 + B10)^(12*10) - 1) / B10</f>
        <v>314460.70026037726</v>
      </c>
      <c r="K16" s="14">
        <f>J15*L16</f>
        <v>24201.92135852902</v>
      </c>
      <c r="L16" s="23">
        <f>B10*12</f>
        <v>0.09</v>
      </c>
    </row>
    <row r="17" spans="4:15" x14ac:dyDescent="0.35">
      <c r="D17" s="2">
        <v>11</v>
      </c>
      <c r="E17" s="29">
        <f>$B$8 * ((1 + $B$10)^D17 - 1) / $B$10</f>
        <v>18560.623155050358</v>
      </c>
      <c r="F17" s="14">
        <f>E16*G17</f>
        <v>126.07163638995277</v>
      </c>
      <c r="G17" s="7">
        <f>$B$10</f>
        <v>7.4999999999999997E-3</v>
      </c>
      <c r="I17" s="2">
        <v>11</v>
      </c>
      <c r="J17" s="14">
        <f>B8 * ((1 + B10)^(12*11) - 1) / B10</f>
        <v>364284.1108199617</v>
      </c>
      <c r="K17" s="14">
        <f>J16*L17</f>
        <v>28301.463023433953</v>
      </c>
      <c r="L17" s="23">
        <f>B10*12</f>
        <v>0.09</v>
      </c>
      <c r="N17" s="38" t="s">
        <v>24</v>
      </c>
      <c r="O17" s="19">
        <f>SUM(O6+O10+O11+O12)</f>
        <v>40000</v>
      </c>
    </row>
    <row r="18" spans="4:15" x14ac:dyDescent="0.35">
      <c r="D18" s="17">
        <v>12</v>
      </c>
      <c r="E18" s="30">
        <f>$B$8 * ((1 + $B$10)^D18 - 1) / $B$10</f>
        <v>20324.82782871326</v>
      </c>
      <c r="F18" s="15">
        <f>E17*G18</f>
        <v>139.20467366287767</v>
      </c>
      <c r="G18" s="18">
        <f>$B$10</f>
        <v>7.4999999999999997E-3</v>
      </c>
      <c r="I18" s="2">
        <v>12</v>
      </c>
      <c r="J18" s="14">
        <f>B8 * ((1 + B10)^(12*12) - 1) / B10</f>
        <v>418781.30095552851</v>
      </c>
      <c r="K18" s="14">
        <f>J17*L18</f>
        <v>32785.569973796555</v>
      </c>
      <c r="L18" s="23">
        <f>B10*12</f>
        <v>0.09</v>
      </c>
    </row>
    <row r="19" spans="4:15" x14ac:dyDescent="0.35">
      <c r="E19" s="16"/>
      <c r="F19" s="29"/>
      <c r="G19" s="14"/>
      <c r="H19" s="26"/>
      <c r="I19" s="25">
        <v>13</v>
      </c>
      <c r="J19" s="14">
        <f>B8 * ((1 + B10)^(12*13) - 1) / B10</f>
        <v>478390.70342949871</v>
      </c>
      <c r="K19" s="14">
        <f t="shared" ref="K19:K36" si="0">J18*L19</f>
        <v>37690.317085997565</v>
      </c>
      <c r="L19" s="23">
        <f>B10*12</f>
        <v>0.09</v>
      </c>
    </row>
    <row r="20" spans="4:15" x14ac:dyDescent="0.35">
      <c r="E20" s="16"/>
      <c r="F20" s="29"/>
      <c r="G20" s="14"/>
      <c r="H20" s="26"/>
      <c r="I20" s="2">
        <v>14</v>
      </c>
      <c r="J20" s="14">
        <f>B8 * ((1 + B10)^(12*14) - 1) / B10</f>
        <v>543591.87902157288</v>
      </c>
      <c r="K20" s="14">
        <f t="shared" si="0"/>
        <v>43055.163308654883</v>
      </c>
      <c r="L20" s="27">
        <f>B10*12</f>
        <v>0.09</v>
      </c>
    </row>
    <row r="21" spans="4:15" x14ac:dyDescent="0.35">
      <c r="E21" s="16"/>
      <c r="F21" s="29"/>
      <c r="G21" s="14"/>
      <c r="H21" s="26"/>
      <c r="I21" s="25">
        <v>15</v>
      </c>
      <c r="J21" s="14">
        <f>B8 * ((1 + B10)^(12*15) - 1) / B10</f>
        <v>614909.374620441</v>
      </c>
      <c r="K21" s="14">
        <f t="shared" si="0"/>
        <v>48923.269111941554</v>
      </c>
      <c r="L21" s="23">
        <f>B10*12</f>
        <v>0.09</v>
      </c>
    </row>
    <row r="22" spans="4:15" x14ac:dyDescent="0.35">
      <c r="E22" s="16"/>
      <c r="F22" s="29"/>
      <c r="G22" s="14"/>
      <c r="H22" s="26"/>
      <c r="I22" s="25">
        <v>16</v>
      </c>
      <c r="J22" s="14">
        <f>B8 * ((1 + B10)^(12*16) - 1) / B10</f>
        <v>692916.94323110266</v>
      </c>
      <c r="K22" s="14">
        <f t="shared" si="0"/>
        <v>55341.843715839685</v>
      </c>
      <c r="L22" s="23">
        <f>B10*12</f>
        <v>0.09</v>
      </c>
    </row>
    <row r="23" spans="4:15" x14ac:dyDescent="0.35">
      <c r="E23" s="16"/>
      <c r="F23" s="29"/>
      <c r="G23" s="14"/>
      <c r="H23" s="26"/>
      <c r="I23" s="25">
        <v>17</v>
      </c>
      <c r="J23" s="14">
        <f>B8 * ((1 + B10)^(12*17) - 1) / B10</f>
        <v>778242.15984798712</v>
      </c>
      <c r="K23" s="14">
        <f t="shared" si="0"/>
        <v>62362.524890799235</v>
      </c>
      <c r="L23" s="23">
        <f>B10*12</f>
        <v>0.09</v>
      </c>
    </row>
    <row r="24" spans="4:15" x14ac:dyDescent="0.35">
      <c r="E24" s="16"/>
      <c r="F24" s="29"/>
      <c r="G24" s="14"/>
      <c r="H24" s="26"/>
      <c r="I24" s="2">
        <v>18</v>
      </c>
      <c r="J24" s="14">
        <f>B8 * ((1 + B10)^(12*18) - 1) / B10</f>
        <v>871571.4703288062</v>
      </c>
      <c r="K24" s="14">
        <f t="shared" si="0"/>
        <v>70041.794386318841</v>
      </c>
      <c r="L24" s="23">
        <f>B10*12</f>
        <v>0.09</v>
      </c>
    </row>
    <row r="25" spans="4:15" x14ac:dyDescent="0.35">
      <c r="E25" s="16"/>
      <c r="F25" s="29"/>
      <c r="G25" s="14"/>
      <c r="H25" s="26"/>
      <c r="I25" s="25">
        <v>19</v>
      </c>
      <c r="J25" s="14">
        <f>B8 * ((1 + B10)^(12*19) - 1) / B10</f>
        <v>973655.71388760291</v>
      </c>
      <c r="K25" s="14">
        <f t="shared" si="0"/>
        <v>78441.432329592557</v>
      </c>
      <c r="L25" s="23">
        <f>B10*12</f>
        <v>0.09</v>
      </c>
    </row>
    <row r="26" spans="4:15" x14ac:dyDescent="0.35">
      <c r="E26" s="16"/>
      <c r="F26" s="29"/>
      <c r="G26" s="14"/>
      <c r="H26" s="26"/>
      <c r="I26" s="25">
        <v>20</v>
      </c>
      <c r="J26" s="14">
        <f>B8 * ((1 + B10)^(12*20) - 1) / B10</f>
        <v>1085316.1636357396</v>
      </c>
      <c r="K26" s="14">
        <f t="shared" si="0"/>
        <v>87629.014249884262</v>
      </c>
      <c r="L26" s="23">
        <f>B10*12</f>
        <v>0.09</v>
      </c>
    </row>
    <row r="27" spans="4:15" x14ac:dyDescent="0.35">
      <c r="E27" s="16"/>
      <c r="F27" s="29"/>
      <c r="G27" s="14"/>
      <c r="H27" s="26"/>
      <c r="I27" s="25">
        <v>21</v>
      </c>
      <c r="J27" s="14">
        <f>B8 * ((1 + B10)^(12*21) - 1) / B10</f>
        <v>1207451.1337672959</v>
      </c>
      <c r="K27" s="14">
        <f t="shared" si="0"/>
        <v>97678.454727216566</v>
      </c>
      <c r="L27" s="23">
        <f>B10*12</f>
        <v>0.09</v>
      </c>
    </row>
    <row r="28" spans="4:15" x14ac:dyDescent="0.35">
      <c r="E28" s="16"/>
      <c r="F28" s="29"/>
      <c r="G28" s="14"/>
      <c r="H28" s="26"/>
      <c r="I28" s="2">
        <v>22</v>
      </c>
      <c r="J28" s="14">
        <f>B8 * ((1 + B10)^(12*22) - 1) / B10</f>
        <v>1341043.2065440316</v>
      </c>
      <c r="K28" s="14">
        <f t="shared" si="0"/>
        <v>108670.60203905663</v>
      </c>
      <c r="L28" s="23">
        <f>B10*12</f>
        <v>0.09</v>
      </c>
    </row>
    <row r="29" spans="4:15" x14ac:dyDescent="0.35">
      <c r="E29" s="16"/>
      <c r="F29" s="29"/>
      <c r="G29" s="14"/>
      <c r="H29" s="26"/>
      <c r="I29" s="25">
        <v>23</v>
      </c>
      <c r="J29" s="14">
        <f>B8 * ((1 + B10)^(12*23) - 1) / B10</f>
        <v>1487167.1372213895</v>
      </c>
      <c r="K29" s="14">
        <f t="shared" si="0"/>
        <v>120693.88858896284</v>
      </c>
      <c r="L29" s="23">
        <f>B10*12</f>
        <v>0.09</v>
      </c>
    </row>
    <row r="30" spans="4:15" x14ac:dyDescent="0.35">
      <c r="E30" s="16"/>
      <c r="F30" s="29"/>
      <c r="G30" s="14"/>
      <c r="H30" s="26"/>
      <c r="I30" s="25">
        <v>24</v>
      </c>
      <c r="J30" s="14">
        <f>B8 * ((1 + B10)^(12*24) - 1) / B10</f>
        <v>1646998.5005110796</v>
      </c>
      <c r="K30" s="14">
        <f t="shared" si="0"/>
        <v>133845.04234992503</v>
      </c>
      <c r="L30" s="23">
        <f>B10*12</f>
        <v>0.09</v>
      </c>
    </row>
    <row r="31" spans="4:15" x14ac:dyDescent="0.35">
      <c r="E31" s="16"/>
      <c r="F31" s="29"/>
      <c r="G31" s="14"/>
      <c r="H31" s="26"/>
      <c r="I31" s="25">
        <v>25</v>
      </c>
      <c r="J31" s="14">
        <f>B8 * ((1 + B10)^(12*25) - 1) / B10</f>
        <v>1821823.1481415005</v>
      </c>
      <c r="K31" s="14">
        <f t="shared" si="0"/>
        <v>148229.86504599717</v>
      </c>
      <c r="L31" s="23">
        <f>B10*12</f>
        <v>0.09</v>
      </c>
    </row>
    <row r="32" spans="4:15" x14ac:dyDescent="0.35">
      <c r="E32" s="16"/>
      <c r="F32" s="29"/>
      <c r="G32" s="14"/>
      <c r="H32" s="26"/>
      <c r="I32" s="2">
        <v>26</v>
      </c>
      <c r="J32" s="14">
        <f>B8 * ((1 + B10)^(12*26) - 1) / B10</f>
        <v>2013047.5536025534</v>
      </c>
      <c r="K32" s="14">
        <f t="shared" si="0"/>
        <v>163964.08333273506</v>
      </c>
      <c r="L32" s="23">
        <f>B10*12</f>
        <v>0.09</v>
      </c>
    </row>
    <row r="33" spans="5:12" x14ac:dyDescent="0.35">
      <c r="E33" s="16"/>
      <c r="F33" s="29"/>
      <c r="G33" s="14"/>
      <c r="H33" s="26"/>
      <c r="I33" s="25">
        <v>27</v>
      </c>
      <c r="J33" s="14">
        <f>B8 * ((1 + B10)^(12*27) - 1) / B10</f>
        <v>2222210.1272988864</v>
      </c>
      <c r="K33" s="14">
        <f t="shared" si="0"/>
        <v>181174.2798242298</v>
      </c>
      <c r="L33" s="23">
        <f>B10*12</f>
        <v>0.09</v>
      </c>
    </row>
    <row r="34" spans="5:12" x14ac:dyDescent="0.35">
      <c r="E34" s="16"/>
      <c r="F34" s="29"/>
      <c r="G34" s="14"/>
      <c r="H34" s="26"/>
      <c r="I34" s="25">
        <v>28</v>
      </c>
      <c r="J34" s="14">
        <f>B8 * ((1 + B10)^(12*28) - 1) / B10</f>
        <v>2450993.5931425509</v>
      </c>
      <c r="K34" s="14">
        <f t="shared" si="0"/>
        <v>199998.91145689978</v>
      </c>
      <c r="L34" s="23">
        <f>B10*12</f>
        <v>0.09</v>
      </c>
    </row>
    <row r="35" spans="5:12" x14ac:dyDescent="0.35">
      <c r="E35" s="16"/>
      <c r="F35" s="29"/>
      <c r="G35" s="14"/>
      <c r="H35" s="26"/>
      <c r="I35" s="25">
        <v>29</v>
      </c>
      <c r="J35" s="14">
        <f>B8 * ((1 + B10)^(12*29) - 1) / B10</f>
        <v>2701238.5261554257</v>
      </c>
      <c r="K35" s="14">
        <f t="shared" si="0"/>
        <v>220589.42338282958</v>
      </c>
      <c r="L35" s="23">
        <f>B10*12</f>
        <v>0.09</v>
      </c>
    </row>
    <row r="36" spans="5:12" x14ac:dyDescent="0.35">
      <c r="E36" s="16"/>
      <c r="F36" s="29"/>
      <c r="G36" s="14"/>
      <c r="H36" s="26"/>
      <c r="I36" s="17">
        <v>30</v>
      </c>
      <c r="J36" s="15">
        <f>B8 * ((1 + B10)^(12*30) - 1) / B10</f>
        <v>2974958.1599921202</v>
      </c>
      <c r="K36" s="15">
        <f t="shared" si="0"/>
        <v>243111.46735398829</v>
      </c>
      <c r="L36" s="24">
        <f>B10*12</f>
        <v>0.09</v>
      </c>
    </row>
    <row r="37" spans="5:12" x14ac:dyDescent="0.35">
      <c r="E37" s="16"/>
      <c r="F37" s="29"/>
      <c r="G37" s="14"/>
      <c r="H37" s="26"/>
    </row>
    <row r="38" spans="5:12" x14ac:dyDescent="0.35">
      <c r="E38" s="16"/>
      <c r="F38" s="29"/>
      <c r="G38" s="14"/>
      <c r="H38" s="26"/>
    </row>
    <row r="39" spans="5:12" x14ac:dyDescent="0.35">
      <c r="E39" s="16"/>
      <c r="F39" s="29"/>
      <c r="G39" s="14"/>
      <c r="H39" s="26"/>
    </row>
    <row r="40" spans="5:12" x14ac:dyDescent="0.35">
      <c r="E40" s="16"/>
      <c r="F40" s="29"/>
      <c r="G40" s="14"/>
      <c r="H40" s="26"/>
    </row>
    <row r="41" spans="5:12" x14ac:dyDescent="0.35">
      <c r="E41" s="16"/>
      <c r="F41" s="29"/>
      <c r="G41" s="14"/>
      <c r="H41" s="26"/>
    </row>
    <row r="42" spans="5:12" x14ac:dyDescent="0.35">
      <c r="E42" s="16"/>
      <c r="F42" s="29"/>
      <c r="G42" s="14"/>
      <c r="H42" s="26"/>
    </row>
    <row r="43" spans="5:12" x14ac:dyDescent="0.35">
      <c r="E43" s="16"/>
      <c r="F43" s="29"/>
      <c r="G43" s="14"/>
      <c r="H43" s="26"/>
    </row>
    <row r="44" spans="5:12" x14ac:dyDescent="0.35">
      <c r="E44" s="16"/>
      <c r="F44" s="29"/>
      <c r="G44" s="14"/>
      <c r="H44" s="26"/>
    </row>
    <row r="45" spans="5:12" x14ac:dyDescent="0.35">
      <c r="E45" s="16"/>
      <c r="F45" s="29"/>
      <c r="G45" s="14"/>
      <c r="H45" s="26"/>
    </row>
    <row r="46" spans="5:12" x14ac:dyDescent="0.35">
      <c r="E46" s="16"/>
      <c r="F46" s="29"/>
      <c r="G46" s="14"/>
      <c r="H46" s="26"/>
    </row>
    <row r="47" spans="5:12" x14ac:dyDescent="0.35">
      <c r="E47" s="16"/>
      <c r="F47" s="29"/>
      <c r="G47" s="14"/>
      <c r="H47" s="26"/>
    </row>
    <row r="48" spans="5:12" x14ac:dyDescent="0.35">
      <c r="E48" s="16"/>
      <c r="F48" s="29"/>
      <c r="G48" s="14"/>
      <c r="H48" s="26"/>
    </row>
    <row r="49" spans="5:8" x14ac:dyDescent="0.35">
      <c r="E49" s="16"/>
      <c r="F49" s="29"/>
      <c r="G49" s="14"/>
      <c r="H49" s="26"/>
    </row>
    <row r="50" spans="5:8" x14ac:dyDescent="0.35">
      <c r="E50" s="16"/>
      <c r="F50" s="29"/>
      <c r="G50" s="14"/>
      <c r="H50" s="26"/>
    </row>
    <row r="51" spans="5:8" x14ac:dyDescent="0.35">
      <c r="E51" s="16"/>
      <c r="F51" s="29"/>
      <c r="G51" s="14"/>
      <c r="H51" s="26"/>
    </row>
    <row r="52" spans="5:8" x14ac:dyDescent="0.35">
      <c r="E52" s="16"/>
      <c r="F52" s="29"/>
      <c r="G52" s="14"/>
      <c r="H52" s="26"/>
    </row>
    <row r="53" spans="5:8" x14ac:dyDescent="0.35">
      <c r="E53" s="16"/>
      <c r="F53" s="29"/>
      <c r="G53" s="14"/>
      <c r="H53" s="26"/>
    </row>
    <row r="54" spans="5:8" x14ac:dyDescent="0.35">
      <c r="E54" s="16"/>
      <c r="F54" s="29"/>
      <c r="G54" s="14"/>
      <c r="H54" s="26"/>
    </row>
    <row r="55" spans="5:8" x14ac:dyDescent="0.35">
      <c r="E55" s="16"/>
      <c r="F55" s="29"/>
      <c r="G55" s="14"/>
      <c r="H55" s="26"/>
    </row>
    <row r="56" spans="5:8" x14ac:dyDescent="0.35">
      <c r="E56" s="16"/>
      <c r="F56" s="29"/>
      <c r="G56" s="14"/>
      <c r="H56" s="26"/>
    </row>
    <row r="57" spans="5:8" x14ac:dyDescent="0.35">
      <c r="E57" s="16"/>
      <c r="F57" s="29"/>
      <c r="G57" s="14"/>
      <c r="H57" s="26"/>
    </row>
    <row r="58" spans="5:8" x14ac:dyDescent="0.35">
      <c r="E58" s="16"/>
      <c r="F58" s="29"/>
      <c r="G58" s="14"/>
      <c r="H58" s="26"/>
    </row>
    <row r="59" spans="5:8" x14ac:dyDescent="0.35">
      <c r="E59" s="16"/>
      <c r="F59" s="29"/>
      <c r="G59" s="14"/>
      <c r="H59" s="26"/>
    </row>
    <row r="60" spans="5:8" x14ac:dyDescent="0.35">
      <c r="E60" s="16"/>
      <c r="F60" s="29"/>
      <c r="G60" s="14"/>
      <c r="H60" s="26"/>
    </row>
    <row r="61" spans="5:8" x14ac:dyDescent="0.35">
      <c r="E61" s="16"/>
      <c r="F61" s="29"/>
      <c r="G61" s="14"/>
      <c r="H61" s="26"/>
    </row>
    <row r="62" spans="5:8" x14ac:dyDescent="0.35">
      <c r="E62" s="16"/>
      <c r="F62" s="29"/>
      <c r="G62" s="14"/>
      <c r="H62" s="26"/>
    </row>
    <row r="63" spans="5:8" x14ac:dyDescent="0.35">
      <c r="E63" s="16"/>
      <c r="F63" s="29"/>
      <c r="G63" s="14"/>
      <c r="H63" s="26"/>
    </row>
    <row r="64" spans="5:8" x14ac:dyDescent="0.35">
      <c r="E64" s="16"/>
      <c r="F64" s="29"/>
      <c r="G64" s="14"/>
      <c r="H64" s="26"/>
    </row>
    <row r="65" spans="5:8" x14ac:dyDescent="0.35">
      <c r="E65" s="16"/>
      <c r="F65" s="29"/>
      <c r="G65" s="14"/>
      <c r="H65" s="26"/>
    </row>
    <row r="66" spans="5:8" x14ac:dyDescent="0.35">
      <c r="E66" s="16"/>
      <c r="F66" s="29"/>
      <c r="G66" s="14"/>
      <c r="H66" s="26"/>
    </row>
    <row r="67" spans="5:8" x14ac:dyDescent="0.35">
      <c r="E67" s="16"/>
      <c r="F67" s="29"/>
      <c r="G67" s="14"/>
      <c r="H67" s="26"/>
    </row>
    <row r="68" spans="5:8" x14ac:dyDescent="0.35">
      <c r="E68" s="16"/>
      <c r="F68" s="29"/>
      <c r="G68" s="14"/>
      <c r="H68" s="26"/>
    </row>
    <row r="69" spans="5:8" x14ac:dyDescent="0.35">
      <c r="E69" s="16"/>
      <c r="F69" s="29"/>
      <c r="G69" s="14"/>
      <c r="H69" s="26"/>
    </row>
    <row r="70" spans="5:8" x14ac:dyDescent="0.35">
      <c r="E70" s="16"/>
      <c r="F70" s="29"/>
      <c r="G70" s="14"/>
      <c r="H70" s="26"/>
    </row>
    <row r="71" spans="5:8" x14ac:dyDescent="0.35">
      <c r="E71" s="16"/>
      <c r="F71" s="29"/>
      <c r="G71" s="14"/>
      <c r="H71" s="26"/>
    </row>
    <row r="72" spans="5:8" x14ac:dyDescent="0.35">
      <c r="E72" s="16"/>
      <c r="F72" s="29"/>
      <c r="G72" s="14"/>
      <c r="H72" s="26"/>
    </row>
    <row r="73" spans="5:8" x14ac:dyDescent="0.35">
      <c r="E73" s="16"/>
      <c r="F73" s="29"/>
      <c r="G73" s="14"/>
      <c r="H73" s="26"/>
    </row>
    <row r="74" spans="5:8" x14ac:dyDescent="0.35">
      <c r="E74" s="16"/>
      <c r="F74" s="29"/>
      <c r="G74" s="14"/>
      <c r="H74" s="26"/>
    </row>
    <row r="75" spans="5:8" x14ac:dyDescent="0.35">
      <c r="E75" s="16"/>
      <c r="F75" s="29"/>
      <c r="G75" s="14"/>
      <c r="H75" s="26"/>
    </row>
    <row r="76" spans="5:8" x14ac:dyDescent="0.35">
      <c r="E76" s="16"/>
      <c r="F76" s="29"/>
      <c r="G76" s="14"/>
      <c r="H76" s="26"/>
    </row>
    <row r="77" spans="5:8" x14ac:dyDescent="0.35">
      <c r="E77" s="16"/>
      <c r="F77" s="29"/>
      <c r="G77" s="14"/>
      <c r="H77" s="26"/>
    </row>
    <row r="78" spans="5:8" x14ac:dyDescent="0.35">
      <c r="E78" s="16"/>
      <c r="F78" s="29"/>
      <c r="G78" s="14"/>
      <c r="H78" s="26"/>
    </row>
    <row r="79" spans="5:8" x14ac:dyDescent="0.35">
      <c r="E79" s="16"/>
      <c r="F79" s="29"/>
      <c r="G79" s="14"/>
      <c r="H79" s="26"/>
    </row>
    <row r="80" spans="5:8" x14ac:dyDescent="0.35">
      <c r="E80" s="16"/>
      <c r="F80" s="29"/>
      <c r="G80" s="14"/>
      <c r="H80" s="26"/>
    </row>
    <row r="81" spans="5:8" x14ac:dyDescent="0.35">
      <c r="E81" s="16"/>
      <c r="F81" s="29"/>
      <c r="G81" s="14"/>
      <c r="H81" s="26"/>
    </row>
    <row r="82" spans="5:8" x14ac:dyDescent="0.35">
      <c r="E82" s="16"/>
      <c r="F82" s="29"/>
      <c r="G82" s="14"/>
      <c r="H82" s="26"/>
    </row>
    <row r="83" spans="5:8" x14ac:dyDescent="0.35">
      <c r="E83" s="16"/>
      <c r="F83" s="29"/>
      <c r="G83" s="14"/>
      <c r="H83" s="26"/>
    </row>
    <row r="84" spans="5:8" x14ac:dyDescent="0.35">
      <c r="E84" s="16"/>
      <c r="F84" s="29"/>
      <c r="G84" s="14"/>
      <c r="H84" s="26"/>
    </row>
    <row r="85" spans="5:8" x14ac:dyDescent="0.35">
      <c r="E85" s="16"/>
      <c r="F85" s="29"/>
      <c r="G85" s="14"/>
      <c r="H85" s="26"/>
    </row>
    <row r="86" spans="5:8" x14ac:dyDescent="0.35">
      <c r="E86" s="16"/>
      <c r="F86" s="29"/>
      <c r="G86" s="14"/>
      <c r="H86" s="26"/>
    </row>
    <row r="87" spans="5:8" x14ac:dyDescent="0.35">
      <c r="E87" s="16"/>
      <c r="F87" s="29"/>
      <c r="G87" s="14"/>
      <c r="H87" s="26"/>
    </row>
    <row r="88" spans="5:8" x14ac:dyDescent="0.35">
      <c r="E88" s="16"/>
      <c r="F88" s="29"/>
      <c r="G88" s="14"/>
      <c r="H88" s="26"/>
    </row>
    <row r="89" spans="5:8" x14ac:dyDescent="0.35">
      <c r="E89" s="16"/>
      <c r="F89" s="29"/>
      <c r="G89" s="14"/>
      <c r="H89" s="26"/>
    </row>
    <row r="90" spans="5:8" x14ac:dyDescent="0.35">
      <c r="E90" s="16"/>
      <c r="F90" s="29"/>
      <c r="G90" s="14"/>
      <c r="H90" s="26"/>
    </row>
    <row r="91" spans="5:8" x14ac:dyDescent="0.35">
      <c r="E91" s="16"/>
      <c r="F91" s="29"/>
      <c r="G91" s="14"/>
      <c r="H91" s="26"/>
    </row>
    <row r="92" spans="5:8" x14ac:dyDescent="0.35">
      <c r="E92" s="16"/>
      <c r="F92" s="29"/>
      <c r="G92" s="14"/>
      <c r="H92" s="26"/>
    </row>
    <row r="93" spans="5:8" x14ac:dyDescent="0.35">
      <c r="E93" s="16"/>
      <c r="F93" s="29"/>
      <c r="G93" s="14"/>
      <c r="H93" s="26"/>
    </row>
    <row r="94" spans="5:8" x14ac:dyDescent="0.35">
      <c r="E94" s="16"/>
      <c r="F94" s="29"/>
      <c r="G94" s="14"/>
      <c r="H94" s="26"/>
    </row>
    <row r="95" spans="5:8" x14ac:dyDescent="0.35">
      <c r="E95" s="16"/>
      <c r="F95" s="29"/>
      <c r="G95" s="14"/>
      <c r="H95" s="26"/>
    </row>
    <row r="96" spans="5:8" x14ac:dyDescent="0.35">
      <c r="E96" s="16"/>
      <c r="F96" s="29"/>
      <c r="G96" s="14"/>
      <c r="H96" s="26"/>
    </row>
    <row r="97" spans="5:8" x14ac:dyDescent="0.35">
      <c r="E97" s="16"/>
      <c r="F97" s="29"/>
      <c r="G97" s="14"/>
      <c r="H97" s="26"/>
    </row>
    <row r="98" spans="5:8" x14ac:dyDescent="0.35">
      <c r="E98" s="16"/>
      <c r="F98" s="29"/>
      <c r="G98" s="14"/>
      <c r="H98" s="26"/>
    </row>
    <row r="99" spans="5:8" x14ac:dyDescent="0.35">
      <c r="E99" s="16"/>
      <c r="F99" s="29"/>
      <c r="G99" s="14"/>
      <c r="H99" s="26"/>
    </row>
    <row r="100" spans="5:8" x14ac:dyDescent="0.35">
      <c r="E100" s="16"/>
      <c r="F100" s="29"/>
      <c r="G100" s="14"/>
      <c r="H100" s="26"/>
    </row>
    <row r="101" spans="5:8" x14ac:dyDescent="0.35">
      <c r="E101" s="16"/>
      <c r="F101" s="29"/>
      <c r="G101" s="14"/>
      <c r="H101" s="26"/>
    </row>
    <row r="102" spans="5:8" x14ac:dyDescent="0.35">
      <c r="E102" s="16"/>
      <c r="F102" s="29"/>
      <c r="G102" s="14"/>
      <c r="H102" s="26"/>
    </row>
    <row r="103" spans="5:8" x14ac:dyDescent="0.35">
      <c r="E103" s="16"/>
      <c r="F103" s="29"/>
      <c r="G103" s="14"/>
      <c r="H103" s="26"/>
    </row>
    <row r="104" spans="5:8" x14ac:dyDescent="0.35">
      <c r="E104" s="16"/>
      <c r="F104" s="29"/>
      <c r="G104" s="14"/>
      <c r="H104" s="26"/>
    </row>
    <row r="105" spans="5:8" x14ac:dyDescent="0.35">
      <c r="E105" s="16"/>
      <c r="F105" s="29"/>
      <c r="G105" s="14"/>
      <c r="H105" s="26"/>
    </row>
    <row r="106" spans="5:8" x14ac:dyDescent="0.35">
      <c r="E106" s="16"/>
      <c r="F106" s="29"/>
      <c r="G106" s="14"/>
      <c r="H106" s="26"/>
    </row>
    <row r="107" spans="5:8" x14ac:dyDescent="0.35">
      <c r="E107" s="16"/>
      <c r="F107" s="29"/>
      <c r="G107" s="14"/>
      <c r="H107" s="26"/>
    </row>
    <row r="108" spans="5:8" x14ac:dyDescent="0.35">
      <c r="E108" s="16"/>
      <c r="F108" s="29"/>
      <c r="G108" s="14"/>
      <c r="H108" s="26"/>
    </row>
    <row r="109" spans="5:8" x14ac:dyDescent="0.35">
      <c r="E109" s="16"/>
      <c r="F109" s="29"/>
      <c r="G109" s="14"/>
      <c r="H109" s="26"/>
    </row>
    <row r="110" spans="5:8" x14ac:dyDescent="0.35">
      <c r="E110" s="16"/>
      <c r="F110" s="29"/>
      <c r="G110" s="14"/>
      <c r="H110" s="26"/>
    </row>
    <row r="111" spans="5:8" x14ac:dyDescent="0.35">
      <c r="E111" s="16"/>
      <c r="F111" s="29"/>
      <c r="G111" s="14"/>
      <c r="H111" s="26"/>
    </row>
    <row r="112" spans="5:8" x14ac:dyDescent="0.35">
      <c r="E112" s="16"/>
      <c r="F112" s="29"/>
      <c r="G112" s="14"/>
      <c r="H112" s="26"/>
    </row>
    <row r="113" spans="5:8" x14ac:dyDescent="0.35">
      <c r="E113" s="16"/>
      <c r="F113" s="29"/>
      <c r="G113" s="14"/>
      <c r="H113" s="26"/>
    </row>
    <row r="114" spans="5:8" x14ac:dyDescent="0.35">
      <c r="E114" s="16"/>
      <c r="F114" s="29"/>
      <c r="G114" s="14"/>
      <c r="H114" s="26"/>
    </row>
    <row r="115" spans="5:8" x14ac:dyDescent="0.35">
      <c r="E115" s="16"/>
      <c r="F115" s="29"/>
      <c r="G115" s="14"/>
      <c r="H115" s="26"/>
    </row>
    <row r="116" spans="5:8" x14ac:dyDescent="0.35">
      <c r="E116" s="16"/>
      <c r="F116" s="29"/>
      <c r="G116" s="14"/>
      <c r="H116" s="26"/>
    </row>
    <row r="117" spans="5:8" x14ac:dyDescent="0.35">
      <c r="E117" s="16"/>
      <c r="F117" s="29"/>
      <c r="G117" s="14"/>
      <c r="H117" s="26"/>
    </row>
    <row r="118" spans="5:8" x14ac:dyDescent="0.35">
      <c r="E118" s="16"/>
      <c r="F118" s="29"/>
      <c r="G118" s="14"/>
      <c r="H118" s="26"/>
    </row>
    <row r="119" spans="5:8" x14ac:dyDescent="0.35">
      <c r="E119" s="16"/>
      <c r="F119" s="29"/>
      <c r="G119" s="14"/>
      <c r="H119" s="26"/>
    </row>
    <row r="120" spans="5:8" x14ac:dyDescent="0.35">
      <c r="E120" s="16"/>
      <c r="F120" s="29"/>
      <c r="G120" s="14"/>
      <c r="H120" s="26"/>
    </row>
    <row r="121" spans="5:8" x14ac:dyDescent="0.35">
      <c r="E121" s="16"/>
      <c r="F121" s="29"/>
      <c r="G121" s="14"/>
      <c r="H121" s="26"/>
    </row>
    <row r="122" spans="5:8" x14ac:dyDescent="0.35">
      <c r="E122" s="16"/>
      <c r="F122" s="29"/>
      <c r="G122" s="14"/>
      <c r="H122" s="26"/>
    </row>
    <row r="123" spans="5:8" x14ac:dyDescent="0.35">
      <c r="E123" s="16"/>
      <c r="F123" s="29"/>
      <c r="G123" s="14"/>
      <c r="H123" s="26"/>
    </row>
    <row r="124" spans="5:8" x14ac:dyDescent="0.35">
      <c r="E124" s="16"/>
      <c r="F124" s="29"/>
      <c r="G124" s="14"/>
      <c r="H124" s="26"/>
    </row>
    <row r="125" spans="5:8" x14ac:dyDescent="0.35">
      <c r="E125" s="16"/>
      <c r="F125" s="29"/>
      <c r="G125" s="14"/>
      <c r="H125" s="26"/>
    </row>
    <row r="126" spans="5:8" x14ac:dyDescent="0.35">
      <c r="E126" s="16"/>
      <c r="F126" s="29"/>
      <c r="G126" s="14"/>
      <c r="H126" s="26"/>
    </row>
  </sheetData>
  <mergeCells count="6">
    <mergeCell ref="N5:O5"/>
    <mergeCell ref="N9:O9"/>
    <mergeCell ref="A5:B5"/>
    <mergeCell ref="A6:B6"/>
    <mergeCell ref="D5:G5"/>
    <mergeCell ref="I5:L5"/>
  </mergeCells>
  <dataValidations count="1">
    <dataValidation type="whole" errorStyle="warning" allowBlank="1" showInputMessage="1" showErrorMessage="1" promptTitle="Coloque de 1 a 12" prompt="Coloque valores de 1 a 12, para visualizações acima de 12 meses, é possivel ver na tabela anual." sqref="B9" xr:uid="{9C97EE4D-8DDE-4B59-9F84-9A71C7CF9FD4}">
      <formula1>1</formula1>
      <formula2>12</formula2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Gabriel Santos Barboza</dc:creator>
  <cp:lastModifiedBy>Carlos Gabriel Santos Barboza</cp:lastModifiedBy>
  <dcterms:created xsi:type="dcterms:W3CDTF">2025-06-27T01:33:37Z</dcterms:created>
  <dcterms:modified xsi:type="dcterms:W3CDTF">2025-06-27T19:14:55Z</dcterms:modified>
</cp:coreProperties>
</file>