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Informatica\Desktop\GitHub\Portfolio\Nova pasta\"/>
    </mc:Choice>
  </mc:AlternateContent>
  <xr:revisionPtr revIDLastSave="0" documentId="8_{57F01E87-8C55-4ACC-80D1-597A482D4A1F}" xr6:coauthVersionLast="47" xr6:coauthVersionMax="47" xr10:uidLastSave="{00000000-0000-0000-0000-000000000000}"/>
  <bookViews>
    <workbookView xWindow="-120" yWindow="-120" windowWidth="21840" windowHeight="13230" xr2:uid="{00000000-000D-0000-FFFF-FFFF00000000}"/>
  </bookViews>
  <sheets>
    <sheet name="Avaliações" sheetId="1" r:id="rId1"/>
    <sheet name="Questões" sheetId="2" r:id="rId2"/>
    <sheet name="Resultados" sheetId="3" r:id="rId3"/>
    <sheet name="Gráficos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1" i="3" l="1"/>
  <c r="R61" i="3" s="1"/>
  <c r="S61" i="3" s="1"/>
  <c r="R60" i="3"/>
  <c r="S60" i="3" s="1"/>
  <c r="Q60" i="3"/>
  <c r="Q59" i="3"/>
  <c r="S59" i="3" s="1"/>
  <c r="Q53" i="3"/>
  <c r="N46" i="3"/>
  <c r="D46" i="3"/>
  <c r="C46" i="3"/>
  <c r="N45" i="3"/>
  <c r="D45" i="3"/>
  <c r="C45" i="3"/>
  <c r="N44" i="3"/>
  <c r="D44" i="3"/>
  <c r="C44" i="3"/>
  <c r="N43" i="3"/>
  <c r="D43" i="3"/>
  <c r="C43" i="3"/>
  <c r="N42" i="3"/>
  <c r="D42" i="3"/>
  <c r="C42" i="3"/>
  <c r="N41" i="3"/>
  <c r="D41" i="3"/>
  <c r="C41" i="3"/>
  <c r="N40" i="3"/>
  <c r="D40" i="3"/>
  <c r="C40" i="3"/>
  <c r="N39" i="3"/>
  <c r="D39" i="3"/>
  <c r="C39" i="3"/>
  <c r="N38" i="3"/>
  <c r="D38" i="3"/>
  <c r="C38" i="3"/>
  <c r="N37" i="3"/>
  <c r="D37" i="3"/>
  <c r="C37" i="3"/>
  <c r="N36" i="3"/>
  <c r="D36" i="3"/>
  <c r="C36" i="3"/>
  <c r="N35" i="3"/>
  <c r="J35" i="3"/>
  <c r="D35" i="3"/>
  <c r="C35" i="3"/>
  <c r="N34" i="3"/>
  <c r="H34" i="3"/>
  <c r="D34" i="3"/>
  <c r="C34" i="3"/>
  <c r="N33" i="3"/>
  <c r="L33" i="3"/>
  <c r="D33" i="3"/>
  <c r="C33" i="3"/>
  <c r="N32" i="3"/>
  <c r="D32" i="3"/>
  <c r="C32" i="3"/>
  <c r="N31" i="3"/>
  <c r="J31" i="3"/>
  <c r="D31" i="3"/>
  <c r="C31" i="3"/>
  <c r="N30" i="3"/>
  <c r="H30" i="3"/>
  <c r="D30" i="3"/>
  <c r="C30" i="3"/>
  <c r="N29" i="3"/>
  <c r="L29" i="3"/>
  <c r="D29" i="3"/>
  <c r="C29" i="3"/>
  <c r="N28" i="3"/>
  <c r="D28" i="3"/>
  <c r="C28" i="3"/>
  <c r="N27" i="3"/>
  <c r="D27" i="3"/>
  <c r="C27" i="3"/>
  <c r="N26" i="3"/>
  <c r="D26" i="3"/>
  <c r="C26" i="3"/>
  <c r="N25" i="3"/>
  <c r="D25" i="3"/>
  <c r="C25" i="3"/>
  <c r="N24" i="3"/>
  <c r="D24" i="3"/>
  <c r="C24" i="3"/>
  <c r="N23" i="3"/>
  <c r="D23" i="3"/>
  <c r="C23" i="3"/>
  <c r="N22" i="3"/>
  <c r="J22" i="3"/>
  <c r="D22" i="3"/>
  <c r="C22" i="3"/>
  <c r="N21" i="3"/>
  <c r="D21" i="3"/>
  <c r="C21" i="3"/>
  <c r="N20" i="3"/>
  <c r="F20" i="3"/>
  <c r="D20" i="3"/>
  <c r="C20" i="3"/>
  <c r="N19" i="3"/>
  <c r="BP48" i="1" s="1"/>
  <c r="N47" i="3" s="1"/>
  <c r="D19" i="3"/>
  <c r="C19" i="3"/>
  <c r="N18" i="3"/>
  <c r="D18" i="3"/>
  <c r="C18" i="3"/>
  <c r="N17" i="3"/>
  <c r="D17" i="3"/>
  <c r="C17" i="3"/>
  <c r="N16" i="3"/>
  <c r="L16" i="3"/>
  <c r="D16" i="3"/>
  <c r="C16" i="3"/>
  <c r="N15" i="3"/>
  <c r="D15" i="3"/>
  <c r="C15" i="3"/>
  <c r="Q14" i="3"/>
  <c r="N14" i="3"/>
  <c r="D14" i="3"/>
  <c r="C14" i="3"/>
  <c r="Q13" i="3"/>
  <c r="N13" i="3"/>
  <c r="L13" i="3"/>
  <c r="D13" i="3"/>
  <c r="C13" i="3"/>
  <c r="Q12" i="3"/>
  <c r="C10" i="4" s="1"/>
  <c r="N12" i="3"/>
  <c r="Q32" i="3" s="1"/>
  <c r="D12" i="3"/>
  <c r="C12" i="3"/>
  <c r="H8" i="3"/>
  <c r="H7" i="3"/>
  <c r="H5" i="3"/>
  <c r="H4" i="3"/>
  <c r="H2" i="3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E63" i="2"/>
  <c r="V63" i="2"/>
  <c r="K63" i="2"/>
  <c r="B63" i="2"/>
  <c r="AL62" i="2"/>
  <c r="AK62" i="2"/>
  <c r="AJ62" i="2"/>
  <c r="AI62" i="2"/>
  <c r="AC62" i="2"/>
  <c r="AB62" i="2"/>
  <c r="AA62" i="2"/>
  <c r="Z62" i="2"/>
  <c r="R62" i="2"/>
  <c r="Q62" i="2"/>
  <c r="P62" i="2"/>
  <c r="O62" i="2"/>
  <c r="I62" i="2"/>
  <c r="H62" i="2"/>
  <c r="G62" i="2"/>
  <c r="F62" i="2"/>
  <c r="AE61" i="2"/>
  <c r="V61" i="2"/>
  <c r="K61" i="2"/>
  <c r="B61" i="2"/>
  <c r="AE59" i="2"/>
  <c r="V59" i="2"/>
  <c r="K59" i="2"/>
  <c r="B59" i="2"/>
  <c r="AL58" i="2"/>
  <c r="AK58" i="2"/>
  <c r="AJ58" i="2"/>
  <c r="AI58" i="2"/>
  <c r="AC58" i="2"/>
  <c r="AB58" i="2"/>
  <c r="AA58" i="2"/>
  <c r="Z58" i="2"/>
  <c r="R58" i="2"/>
  <c r="Q58" i="2"/>
  <c r="P58" i="2"/>
  <c r="O58" i="2"/>
  <c r="I58" i="2"/>
  <c r="H58" i="2"/>
  <c r="G58" i="2"/>
  <c r="F58" i="2"/>
  <c r="AE57" i="2"/>
  <c r="V57" i="2"/>
  <c r="K57" i="2"/>
  <c r="B57" i="2"/>
  <c r="AE55" i="2"/>
  <c r="V55" i="2"/>
  <c r="K55" i="2"/>
  <c r="B55" i="2"/>
  <c r="AL54" i="2"/>
  <c r="AK54" i="2"/>
  <c r="AJ54" i="2"/>
  <c r="AI54" i="2"/>
  <c r="AC54" i="2"/>
  <c r="AB54" i="2"/>
  <c r="AA54" i="2"/>
  <c r="Z54" i="2"/>
  <c r="R54" i="2"/>
  <c r="Q54" i="2"/>
  <c r="P54" i="2"/>
  <c r="O54" i="2"/>
  <c r="I54" i="2"/>
  <c r="H54" i="2"/>
  <c r="G54" i="2"/>
  <c r="F54" i="2"/>
  <c r="AE53" i="2"/>
  <c r="V53" i="2"/>
  <c r="K53" i="2"/>
  <c r="B53" i="2"/>
  <c r="AE51" i="2"/>
  <c r="V51" i="2"/>
  <c r="K51" i="2"/>
  <c r="B51" i="2"/>
  <c r="AL50" i="2"/>
  <c r="AK50" i="2"/>
  <c r="AJ50" i="2"/>
  <c r="AI50" i="2"/>
  <c r="AC50" i="2"/>
  <c r="AB50" i="2"/>
  <c r="AA50" i="2"/>
  <c r="Z50" i="2"/>
  <c r="R50" i="2"/>
  <c r="Q50" i="2"/>
  <c r="P50" i="2"/>
  <c r="O50" i="2"/>
  <c r="I50" i="2"/>
  <c r="H50" i="2"/>
  <c r="G50" i="2"/>
  <c r="F50" i="2"/>
  <c r="AE49" i="2"/>
  <c r="V49" i="2"/>
  <c r="K49" i="2"/>
  <c r="B49" i="2"/>
  <c r="AE47" i="2"/>
  <c r="V47" i="2"/>
  <c r="K47" i="2"/>
  <c r="B47" i="2"/>
  <c r="AL46" i="2"/>
  <c r="AK46" i="2"/>
  <c r="AJ46" i="2"/>
  <c r="AI46" i="2"/>
  <c r="AC46" i="2"/>
  <c r="AB46" i="2"/>
  <c r="AA46" i="2"/>
  <c r="Z46" i="2"/>
  <c r="R46" i="2"/>
  <c r="Q46" i="2"/>
  <c r="P46" i="2"/>
  <c r="O46" i="2"/>
  <c r="I46" i="2"/>
  <c r="H46" i="2"/>
  <c r="G46" i="2"/>
  <c r="F46" i="2"/>
  <c r="AE45" i="2"/>
  <c r="V45" i="2"/>
  <c r="K45" i="2"/>
  <c r="B45" i="2"/>
  <c r="AE43" i="2"/>
  <c r="V43" i="2"/>
  <c r="K43" i="2"/>
  <c r="B43" i="2"/>
  <c r="AL42" i="2"/>
  <c r="AK42" i="2"/>
  <c r="AJ42" i="2"/>
  <c r="AI42" i="2"/>
  <c r="AC42" i="2"/>
  <c r="AB42" i="2"/>
  <c r="AA42" i="2"/>
  <c r="Z42" i="2"/>
  <c r="R42" i="2"/>
  <c r="Q42" i="2"/>
  <c r="P42" i="2"/>
  <c r="O42" i="2"/>
  <c r="I42" i="2"/>
  <c r="H42" i="2"/>
  <c r="G42" i="2"/>
  <c r="F42" i="2"/>
  <c r="AE41" i="2"/>
  <c r="V41" i="2"/>
  <c r="K41" i="2"/>
  <c r="B41" i="2"/>
  <c r="AE39" i="2"/>
  <c r="V39" i="2"/>
  <c r="K39" i="2"/>
  <c r="B39" i="2"/>
  <c r="AL38" i="2"/>
  <c r="AK38" i="2"/>
  <c r="AJ38" i="2"/>
  <c r="AI38" i="2"/>
  <c r="AC38" i="2"/>
  <c r="AB38" i="2"/>
  <c r="AA38" i="2"/>
  <c r="Z38" i="2"/>
  <c r="R38" i="2"/>
  <c r="Q38" i="2"/>
  <c r="P38" i="2"/>
  <c r="O38" i="2"/>
  <c r="I38" i="2"/>
  <c r="H38" i="2"/>
  <c r="G38" i="2"/>
  <c r="F38" i="2"/>
  <c r="AE37" i="2"/>
  <c r="V37" i="2"/>
  <c r="K37" i="2"/>
  <c r="B37" i="2"/>
  <c r="AE35" i="2"/>
  <c r="V35" i="2"/>
  <c r="K35" i="2"/>
  <c r="B35" i="2"/>
  <c r="AL34" i="2"/>
  <c r="AK34" i="2"/>
  <c r="AJ34" i="2"/>
  <c r="AI34" i="2"/>
  <c r="AC34" i="2"/>
  <c r="AB34" i="2"/>
  <c r="AA34" i="2"/>
  <c r="Z34" i="2"/>
  <c r="R34" i="2"/>
  <c r="Q34" i="2"/>
  <c r="P34" i="2"/>
  <c r="O34" i="2"/>
  <c r="I34" i="2"/>
  <c r="H34" i="2"/>
  <c r="G34" i="2"/>
  <c r="F34" i="2"/>
  <c r="AE33" i="2"/>
  <c r="V33" i="2"/>
  <c r="K33" i="2"/>
  <c r="B33" i="2"/>
  <c r="AE31" i="2"/>
  <c r="V31" i="2"/>
  <c r="K31" i="2"/>
  <c r="B31" i="2"/>
  <c r="AL30" i="2"/>
  <c r="AK30" i="2"/>
  <c r="AJ30" i="2"/>
  <c r="AI30" i="2"/>
  <c r="AC30" i="2"/>
  <c r="AB30" i="2"/>
  <c r="AA30" i="2"/>
  <c r="Z30" i="2"/>
  <c r="R30" i="2"/>
  <c r="Q30" i="2"/>
  <c r="P30" i="2"/>
  <c r="O30" i="2"/>
  <c r="I30" i="2"/>
  <c r="H30" i="2"/>
  <c r="G30" i="2"/>
  <c r="F30" i="2"/>
  <c r="AE29" i="2"/>
  <c r="V29" i="2"/>
  <c r="K29" i="2"/>
  <c r="B29" i="2"/>
  <c r="AE27" i="2"/>
  <c r="V27" i="2"/>
  <c r="K27" i="2"/>
  <c r="B27" i="2"/>
  <c r="AL26" i="2"/>
  <c r="AK26" i="2"/>
  <c r="AJ26" i="2"/>
  <c r="AI26" i="2"/>
  <c r="AC26" i="2"/>
  <c r="AB26" i="2"/>
  <c r="AA26" i="2"/>
  <c r="Z26" i="2"/>
  <c r="R26" i="2"/>
  <c r="Q26" i="2"/>
  <c r="P26" i="2"/>
  <c r="O26" i="2"/>
  <c r="I26" i="2"/>
  <c r="H26" i="2"/>
  <c r="G26" i="2"/>
  <c r="F26" i="2"/>
  <c r="AE25" i="2"/>
  <c r="V25" i="2"/>
  <c r="K25" i="2"/>
  <c r="B25" i="2"/>
  <c r="AE23" i="2"/>
  <c r="V23" i="2"/>
  <c r="K23" i="2"/>
  <c r="B23" i="2"/>
  <c r="AL22" i="2"/>
  <c r="AK22" i="2"/>
  <c r="AJ22" i="2"/>
  <c r="AI22" i="2"/>
  <c r="AC22" i="2"/>
  <c r="AB22" i="2"/>
  <c r="AA22" i="2"/>
  <c r="Z22" i="2"/>
  <c r="R22" i="2"/>
  <c r="Q22" i="2"/>
  <c r="P22" i="2"/>
  <c r="O22" i="2"/>
  <c r="I22" i="2"/>
  <c r="H22" i="2"/>
  <c r="G22" i="2"/>
  <c r="F22" i="2"/>
  <c r="AE21" i="2"/>
  <c r="V21" i="2"/>
  <c r="K21" i="2"/>
  <c r="B21" i="2"/>
  <c r="AE19" i="2"/>
  <c r="V19" i="2"/>
  <c r="K19" i="2"/>
  <c r="B19" i="2"/>
  <c r="AL18" i="2"/>
  <c r="AK18" i="2"/>
  <c r="AJ18" i="2"/>
  <c r="AI18" i="2"/>
  <c r="AC18" i="2"/>
  <c r="AB18" i="2"/>
  <c r="AA18" i="2"/>
  <c r="Z18" i="2"/>
  <c r="R18" i="2"/>
  <c r="Q18" i="2"/>
  <c r="P18" i="2"/>
  <c r="O18" i="2"/>
  <c r="I18" i="2"/>
  <c r="H18" i="2"/>
  <c r="G18" i="2"/>
  <c r="F18" i="2"/>
  <c r="AE17" i="2"/>
  <c r="V17" i="2"/>
  <c r="K17" i="2"/>
  <c r="B17" i="2"/>
  <c r="AE15" i="2"/>
  <c r="V15" i="2"/>
  <c r="K15" i="2"/>
  <c r="B15" i="2"/>
  <c r="AL14" i="2"/>
  <c r="AK14" i="2"/>
  <c r="AJ14" i="2"/>
  <c r="AI14" i="2"/>
  <c r="AC14" i="2"/>
  <c r="AB14" i="2"/>
  <c r="AA14" i="2"/>
  <c r="Z14" i="2"/>
  <c r="R14" i="2"/>
  <c r="Q14" i="2"/>
  <c r="P14" i="2"/>
  <c r="O14" i="2"/>
  <c r="I14" i="2"/>
  <c r="H14" i="2"/>
  <c r="G14" i="2"/>
  <c r="F14" i="2"/>
  <c r="AE13" i="2"/>
  <c r="V13" i="2"/>
  <c r="K13" i="2"/>
  <c r="B13" i="2"/>
  <c r="O8" i="2"/>
  <c r="O7" i="2"/>
  <c r="O5" i="2"/>
  <c r="O4" i="2"/>
  <c r="O2" i="2"/>
  <c r="BP57" i="1"/>
  <c r="AS49" i="1" s="1"/>
  <c r="BP56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BF48" i="1"/>
  <c r="BF49" i="1" s="1"/>
  <c r="BE48" i="1"/>
  <c r="BD48" i="1"/>
  <c r="BC48" i="1"/>
  <c r="BB48" i="1"/>
  <c r="BB49" i="1" s="1"/>
  <c r="BA48" i="1"/>
  <c r="AZ48" i="1"/>
  <c r="AY48" i="1"/>
  <c r="AX48" i="1"/>
  <c r="AX49" i="1" s="1"/>
  <c r="AW48" i="1"/>
  <c r="AW49" i="1" s="1"/>
  <c r="AV48" i="1"/>
  <c r="AV49" i="1" s="1"/>
  <c r="AU48" i="1"/>
  <c r="AT48" i="1"/>
  <c r="AT49" i="1" s="1"/>
  <c r="AS48" i="1"/>
  <c r="AR48" i="1"/>
  <c r="AR49" i="1" s="1"/>
  <c r="AQ48" i="1"/>
  <c r="AP48" i="1"/>
  <c r="AP49" i="1" s="1"/>
  <c r="AO48" i="1"/>
  <c r="AN48" i="1"/>
  <c r="AM48" i="1"/>
  <c r="AL48" i="1"/>
  <c r="AL49" i="1" s="1"/>
  <c r="AK48" i="1"/>
  <c r="AJ48" i="1"/>
  <c r="AI48" i="1"/>
  <c r="AH48" i="1"/>
  <c r="AH49" i="1" s="1"/>
  <c r="AG48" i="1"/>
  <c r="AG49" i="1" s="1"/>
  <c r="AE48" i="1"/>
  <c r="AE49" i="1" s="1"/>
  <c r="AD48" i="1"/>
  <c r="AC48" i="1"/>
  <c r="AC49" i="1" s="1"/>
  <c r="AB48" i="1"/>
  <c r="AA48" i="1"/>
  <c r="AA49" i="1" s="1"/>
  <c r="Z48" i="1"/>
  <c r="Y48" i="1"/>
  <c r="Y49" i="1" s="1"/>
  <c r="X48" i="1"/>
  <c r="W48" i="1"/>
  <c r="V48" i="1"/>
  <c r="U48" i="1"/>
  <c r="U49" i="1" s="1"/>
  <c r="T48" i="1"/>
  <c r="S48" i="1"/>
  <c r="R48" i="1"/>
  <c r="Q48" i="1"/>
  <c r="Q49" i="1" s="1"/>
  <c r="P48" i="1"/>
  <c r="O48" i="1"/>
  <c r="N48" i="1"/>
  <c r="M48" i="1"/>
  <c r="M49" i="1" s="1"/>
  <c r="L48" i="1"/>
  <c r="K48" i="1"/>
  <c r="J48" i="1"/>
  <c r="I48" i="1"/>
  <c r="I49" i="1" s="1"/>
  <c r="H48" i="1"/>
  <c r="G48" i="1"/>
  <c r="F48" i="1"/>
  <c r="BH48" i="1" s="1"/>
  <c r="BN47" i="1"/>
  <c r="L46" i="3" s="1"/>
  <c r="BL47" i="1"/>
  <c r="J46" i="3" s="1"/>
  <c r="BJ47" i="1"/>
  <c r="H46" i="3" s="1"/>
  <c r="BI47" i="1"/>
  <c r="G46" i="3" s="1"/>
  <c r="BH47" i="1"/>
  <c r="F46" i="3" s="1"/>
  <c r="BN46" i="1"/>
  <c r="L45" i="3" s="1"/>
  <c r="BM46" i="1"/>
  <c r="K45" i="3" s="1"/>
  <c r="BL46" i="1"/>
  <c r="J45" i="3" s="1"/>
  <c r="BJ46" i="1"/>
  <c r="H45" i="3" s="1"/>
  <c r="BH46" i="1"/>
  <c r="F45" i="3" s="1"/>
  <c r="BN45" i="1"/>
  <c r="L44" i="3" s="1"/>
  <c r="BL45" i="1"/>
  <c r="J44" i="3" s="1"/>
  <c r="BJ45" i="1"/>
  <c r="H44" i="3" s="1"/>
  <c r="BH45" i="1"/>
  <c r="F44" i="3" s="1"/>
  <c r="BN44" i="1"/>
  <c r="L43" i="3" s="1"/>
  <c r="BL44" i="1"/>
  <c r="J43" i="3" s="1"/>
  <c r="BJ44" i="1"/>
  <c r="H43" i="3" s="1"/>
  <c r="BH44" i="1"/>
  <c r="F43" i="3" s="1"/>
  <c r="BN43" i="1"/>
  <c r="L42" i="3" s="1"/>
  <c r="BL43" i="1"/>
  <c r="J42" i="3" s="1"/>
  <c r="BJ43" i="1"/>
  <c r="H42" i="3" s="1"/>
  <c r="BI43" i="1"/>
  <c r="G42" i="3" s="1"/>
  <c r="BH43" i="1"/>
  <c r="F42" i="3" s="1"/>
  <c r="BN42" i="1"/>
  <c r="L41" i="3" s="1"/>
  <c r="BM42" i="1"/>
  <c r="K41" i="3" s="1"/>
  <c r="BL42" i="1"/>
  <c r="J41" i="3" s="1"/>
  <c r="BJ42" i="1"/>
  <c r="H41" i="3" s="1"/>
  <c r="BH42" i="1"/>
  <c r="F41" i="3" s="1"/>
  <c r="BN41" i="1"/>
  <c r="L40" i="3" s="1"/>
  <c r="BL41" i="1"/>
  <c r="J40" i="3" s="1"/>
  <c r="BJ41" i="1"/>
  <c r="H40" i="3" s="1"/>
  <c r="BH41" i="1"/>
  <c r="F40" i="3" s="1"/>
  <c r="BN40" i="1"/>
  <c r="L39" i="3" s="1"/>
  <c r="BL40" i="1"/>
  <c r="J39" i="3" s="1"/>
  <c r="BJ40" i="1"/>
  <c r="H39" i="3" s="1"/>
  <c r="BH40" i="1"/>
  <c r="F39" i="3" s="1"/>
  <c r="BN39" i="1"/>
  <c r="L38" i="3" s="1"/>
  <c r="BL39" i="1"/>
  <c r="J38" i="3" s="1"/>
  <c r="BJ39" i="1"/>
  <c r="H38" i="3" s="1"/>
  <c r="BI39" i="1"/>
  <c r="G38" i="3" s="1"/>
  <c r="BH39" i="1"/>
  <c r="F38" i="3" s="1"/>
  <c r="BN38" i="1"/>
  <c r="L37" i="3" s="1"/>
  <c r="BM38" i="1"/>
  <c r="K37" i="3" s="1"/>
  <c r="BL38" i="1"/>
  <c r="J37" i="3" s="1"/>
  <c r="BJ38" i="1"/>
  <c r="H37" i="3" s="1"/>
  <c r="BH38" i="1"/>
  <c r="F37" i="3" s="1"/>
  <c r="BN37" i="1"/>
  <c r="L36" i="3" s="1"/>
  <c r="BL37" i="1"/>
  <c r="J36" i="3" s="1"/>
  <c r="BJ37" i="1"/>
  <c r="H36" i="3" s="1"/>
  <c r="BH37" i="1"/>
  <c r="F36" i="3" s="1"/>
  <c r="BN36" i="1"/>
  <c r="L35" i="3" s="1"/>
  <c r="BL36" i="1"/>
  <c r="BM36" i="1" s="1"/>
  <c r="K35" i="3" s="1"/>
  <c r="BJ36" i="1"/>
  <c r="H35" i="3" s="1"/>
  <c r="BH36" i="1"/>
  <c r="F35" i="3" s="1"/>
  <c r="BN35" i="1"/>
  <c r="L34" i="3" s="1"/>
  <c r="BL35" i="1"/>
  <c r="J34" i="3" s="1"/>
  <c r="BJ35" i="1"/>
  <c r="BI35" i="1"/>
  <c r="G34" i="3" s="1"/>
  <c r="BH35" i="1"/>
  <c r="F34" i="3" s="1"/>
  <c r="BN34" i="1"/>
  <c r="BM34" i="1"/>
  <c r="K33" i="3" s="1"/>
  <c r="BL34" i="1"/>
  <c r="J33" i="3" s="1"/>
  <c r="BJ34" i="1"/>
  <c r="H33" i="3" s="1"/>
  <c r="BH34" i="1"/>
  <c r="F33" i="3" s="1"/>
  <c r="BN33" i="1"/>
  <c r="L32" i="3" s="1"/>
  <c r="BL33" i="1"/>
  <c r="J32" i="3" s="1"/>
  <c r="BJ33" i="1"/>
  <c r="H32" i="3" s="1"/>
  <c r="BH33" i="1"/>
  <c r="BI33" i="1" s="1"/>
  <c r="G32" i="3" s="1"/>
  <c r="BN32" i="1"/>
  <c r="L31" i="3" s="1"/>
  <c r="BL32" i="1"/>
  <c r="BM32" i="1" s="1"/>
  <c r="K31" i="3" s="1"/>
  <c r="BJ32" i="1"/>
  <c r="H31" i="3" s="1"/>
  <c r="BH32" i="1"/>
  <c r="F31" i="3" s="1"/>
  <c r="BN31" i="1"/>
  <c r="L30" i="3" s="1"/>
  <c r="BL31" i="1"/>
  <c r="J30" i="3" s="1"/>
  <c r="BJ31" i="1"/>
  <c r="BI31" i="1"/>
  <c r="G30" i="3" s="1"/>
  <c r="BH31" i="1"/>
  <c r="F30" i="3" s="1"/>
  <c r="BN30" i="1"/>
  <c r="BM30" i="1"/>
  <c r="K29" i="3" s="1"/>
  <c r="BL30" i="1"/>
  <c r="J29" i="3" s="1"/>
  <c r="BJ30" i="1"/>
  <c r="H29" i="3" s="1"/>
  <c r="BH30" i="1"/>
  <c r="F29" i="3" s="1"/>
  <c r="BN29" i="1"/>
  <c r="L28" i="3" s="1"/>
  <c r="BL29" i="1"/>
  <c r="J28" i="3" s="1"/>
  <c r="BJ29" i="1"/>
  <c r="H28" i="3" s="1"/>
  <c r="BH29" i="1"/>
  <c r="F28" i="3" s="1"/>
  <c r="BN28" i="1"/>
  <c r="L27" i="3" s="1"/>
  <c r="BL28" i="1"/>
  <c r="J27" i="3" s="1"/>
  <c r="BJ28" i="1"/>
  <c r="H27" i="3" s="1"/>
  <c r="BH28" i="1"/>
  <c r="F27" i="3" s="1"/>
  <c r="BN27" i="1"/>
  <c r="L26" i="3" s="1"/>
  <c r="BL27" i="1"/>
  <c r="J26" i="3" s="1"/>
  <c r="BJ27" i="1"/>
  <c r="H26" i="3" s="1"/>
  <c r="BI27" i="1"/>
  <c r="G26" i="3" s="1"/>
  <c r="BH27" i="1"/>
  <c r="F26" i="3" s="1"/>
  <c r="BN26" i="1"/>
  <c r="L25" i="3" s="1"/>
  <c r="BM26" i="1"/>
  <c r="K25" i="3" s="1"/>
  <c r="BL26" i="1"/>
  <c r="J25" i="3" s="1"/>
  <c r="BJ26" i="1"/>
  <c r="H25" i="3" s="1"/>
  <c r="BH26" i="1"/>
  <c r="F25" i="3" s="1"/>
  <c r="BN25" i="1"/>
  <c r="L24" i="3" s="1"/>
  <c r="BL25" i="1"/>
  <c r="BM25" i="1" s="1"/>
  <c r="K24" i="3" s="1"/>
  <c r="BJ25" i="1"/>
  <c r="H24" i="3" s="1"/>
  <c r="BH25" i="1"/>
  <c r="F24" i="3" s="1"/>
  <c r="BN24" i="1"/>
  <c r="L23" i="3" s="1"/>
  <c r="BL24" i="1"/>
  <c r="J23" i="3" s="1"/>
  <c r="BJ24" i="1"/>
  <c r="H23" i="3" s="1"/>
  <c r="BH24" i="1"/>
  <c r="F23" i="3" s="1"/>
  <c r="BN23" i="1"/>
  <c r="L22" i="3" s="1"/>
  <c r="BL23" i="1"/>
  <c r="BM23" i="1" s="1"/>
  <c r="K22" i="3" s="1"/>
  <c r="BJ23" i="1"/>
  <c r="H22" i="3" s="1"/>
  <c r="BI23" i="1"/>
  <c r="G22" i="3" s="1"/>
  <c r="BH23" i="1"/>
  <c r="F22" i="3" s="1"/>
  <c r="BN22" i="1"/>
  <c r="L21" i="3" s="1"/>
  <c r="BM22" i="1"/>
  <c r="K21" i="3" s="1"/>
  <c r="BL22" i="1"/>
  <c r="J21" i="3" s="1"/>
  <c r="BJ22" i="1"/>
  <c r="H21" i="3" s="1"/>
  <c r="BH22" i="1"/>
  <c r="BI22" i="1" s="1"/>
  <c r="G21" i="3" s="1"/>
  <c r="BN21" i="1"/>
  <c r="L20" i="3" s="1"/>
  <c r="BL21" i="1"/>
  <c r="J20" i="3" s="1"/>
  <c r="BJ21" i="1"/>
  <c r="H20" i="3" s="1"/>
  <c r="BH21" i="1"/>
  <c r="BI21" i="1" s="1"/>
  <c r="G20" i="3" s="1"/>
  <c r="BN20" i="1"/>
  <c r="L19" i="3" s="1"/>
  <c r="BL20" i="1"/>
  <c r="J19" i="3" s="1"/>
  <c r="BJ20" i="1"/>
  <c r="H19" i="3" s="1"/>
  <c r="BH20" i="1"/>
  <c r="F19" i="3" s="1"/>
  <c r="BN19" i="1"/>
  <c r="L18" i="3" s="1"/>
  <c r="BL19" i="1"/>
  <c r="J18" i="3" s="1"/>
  <c r="BJ19" i="1"/>
  <c r="H18" i="3" s="1"/>
  <c r="BI19" i="1"/>
  <c r="G18" i="3" s="1"/>
  <c r="BH19" i="1"/>
  <c r="F18" i="3" s="1"/>
  <c r="BN18" i="1"/>
  <c r="L17" i="3" s="1"/>
  <c r="BM18" i="1"/>
  <c r="K17" i="3" s="1"/>
  <c r="BL18" i="1"/>
  <c r="J17" i="3" s="1"/>
  <c r="BJ18" i="1"/>
  <c r="H17" i="3" s="1"/>
  <c r="BH18" i="1"/>
  <c r="F17" i="3" s="1"/>
  <c r="BN17" i="1"/>
  <c r="BL17" i="1"/>
  <c r="J16" i="3" s="1"/>
  <c r="BJ17" i="1"/>
  <c r="H16" i="3" s="1"/>
  <c r="BH17" i="1"/>
  <c r="F16" i="3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N16" i="1"/>
  <c r="L15" i="3" s="1"/>
  <c r="BL16" i="1"/>
  <c r="BM16" i="1" s="1"/>
  <c r="K15" i="3" s="1"/>
  <c r="BJ16" i="1"/>
  <c r="H15" i="3" s="1"/>
  <c r="BH16" i="1"/>
  <c r="F15" i="3" s="1"/>
  <c r="B16" i="1"/>
  <c r="BN15" i="1"/>
  <c r="L14" i="3" s="1"/>
  <c r="BL15" i="1"/>
  <c r="J14" i="3" s="1"/>
  <c r="BJ15" i="1"/>
  <c r="H14" i="3" s="1"/>
  <c r="Q20" i="3" s="1"/>
  <c r="BI15" i="1"/>
  <c r="G14" i="3" s="1"/>
  <c r="BH15" i="1"/>
  <c r="F14" i="3" s="1"/>
  <c r="B15" i="1"/>
  <c r="BN14" i="1"/>
  <c r="BM14" i="1"/>
  <c r="K13" i="3" s="1"/>
  <c r="BL14" i="1"/>
  <c r="J13" i="3" s="1"/>
  <c r="BJ14" i="1"/>
  <c r="H13" i="3" s="1"/>
  <c r="BH14" i="1"/>
  <c r="BI14" i="1" s="1"/>
  <c r="G13" i="3" s="1"/>
  <c r="B14" i="1"/>
  <c r="BN13" i="1"/>
  <c r="L12" i="3" s="1"/>
  <c r="BL13" i="1"/>
  <c r="BM13" i="1" s="1"/>
  <c r="K12" i="3" s="1"/>
  <c r="BJ13" i="1"/>
  <c r="H12" i="3" s="1"/>
  <c r="Q19" i="3" s="1"/>
  <c r="BH13" i="1"/>
  <c r="BI13" i="1" s="1"/>
  <c r="G12" i="3" s="1"/>
  <c r="C13" i="4" l="1"/>
  <c r="F47" i="3"/>
  <c r="BI48" i="1"/>
  <c r="C14" i="4"/>
  <c r="Q23" i="3"/>
  <c r="F21" i="3"/>
  <c r="J24" i="3"/>
  <c r="BM17" i="1"/>
  <c r="K16" i="3" s="1"/>
  <c r="BI18" i="1"/>
  <c r="G17" i="3" s="1"/>
  <c r="BM21" i="1"/>
  <c r="K20" i="3" s="1"/>
  <c r="BI26" i="1"/>
  <c r="G25" i="3" s="1"/>
  <c r="BM29" i="1"/>
  <c r="K28" i="3" s="1"/>
  <c r="BI30" i="1"/>
  <c r="G29" i="3" s="1"/>
  <c r="BM33" i="1"/>
  <c r="K32" i="3" s="1"/>
  <c r="BI34" i="1"/>
  <c r="G33" i="3" s="1"/>
  <c r="BM37" i="1"/>
  <c r="K36" i="3" s="1"/>
  <c r="BI38" i="1"/>
  <c r="G37" i="3" s="1"/>
  <c r="BM41" i="1"/>
  <c r="K40" i="3" s="1"/>
  <c r="BI42" i="1"/>
  <c r="G41" i="3" s="1"/>
  <c r="BM45" i="1"/>
  <c r="K44" i="3" s="1"/>
  <c r="BI46" i="1"/>
  <c r="G45" i="3" s="1"/>
  <c r="V49" i="1"/>
  <c r="Z49" i="1"/>
  <c r="AD49" i="1"/>
  <c r="AI49" i="1"/>
  <c r="AM49" i="1"/>
  <c r="AQ49" i="1"/>
  <c r="AU49" i="1"/>
  <c r="AY49" i="1"/>
  <c r="BC49" i="1"/>
  <c r="G49" i="1"/>
  <c r="K49" i="1"/>
  <c r="O49" i="1"/>
  <c r="S49" i="1"/>
  <c r="X49" i="1"/>
  <c r="AJ49" i="1"/>
  <c r="AO49" i="1"/>
  <c r="AZ49" i="1"/>
  <c r="BE49" i="1"/>
  <c r="F12" i="3"/>
  <c r="F13" i="3"/>
  <c r="Q30" i="3"/>
  <c r="Q35" i="3"/>
  <c r="F32" i="3"/>
  <c r="F49" i="1"/>
  <c r="N49" i="1"/>
  <c r="AB49" i="1"/>
  <c r="BD49" i="1"/>
  <c r="BM20" i="1"/>
  <c r="K19" i="3" s="1"/>
  <c r="BM24" i="1"/>
  <c r="K23" i="3" s="1"/>
  <c r="BI25" i="1"/>
  <c r="G24" i="3" s="1"/>
  <c r="BM28" i="1"/>
  <c r="K27" i="3" s="1"/>
  <c r="BI29" i="1"/>
  <c r="G28" i="3" s="1"/>
  <c r="BI37" i="1"/>
  <c r="G36" i="3" s="1"/>
  <c r="BM40" i="1"/>
  <c r="K39" i="3" s="1"/>
  <c r="BI41" i="1"/>
  <c r="G40" i="3" s="1"/>
  <c r="BM44" i="1"/>
  <c r="K43" i="3" s="1"/>
  <c r="BI45" i="1"/>
  <c r="G44" i="3" s="1"/>
  <c r="H49" i="1"/>
  <c r="L49" i="1"/>
  <c r="P49" i="1"/>
  <c r="T49" i="1"/>
  <c r="AK49" i="1"/>
  <c r="BA49" i="1"/>
  <c r="J12" i="3"/>
  <c r="J15" i="3"/>
  <c r="Q31" i="3"/>
  <c r="BL48" i="1"/>
  <c r="J49" i="1"/>
  <c r="R49" i="1"/>
  <c r="W49" i="1"/>
  <c r="AN49" i="1"/>
  <c r="Q24" i="3"/>
  <c r="Q25" i="3"/>
  <c r="Q26" i="3"/>
  <c r="BI17" i="1"/>
  <c r="G16" i="3" s="1"/>
  <c r="Q17" i="3"/>
  <c r="Q18" i="3"/>
  <c r="BM15" i="1"/>
  <c r="K14" i="3" s="1"/>
  <c r="BI16" i="1"/>
  <c r="G15" i="3" s="1"/>
  <c r="BM19" i="1"/>
  <c r="K18" i="3" s="1"/>
  <c r="BI20" i="1"/>
  <c r="G19" i="3" s="1"/>
  <c r="BI24" i="1"/>
  <c r="G23" i="3" s="1"/>
  <c r="BM27" i="1"/>
  <c r="K26" i="3" s="1"/>
  <c r="BI28" i="1"/>
  <c r="G27" i="3" s="1"/>
  <c r="BM31" i="1"/>
  <c r="K30" i="3" s="1"/>
  <c r="BI32" i="1"/>
  <c r="G31" i="3" s="1"/>
  <c r="BM35" i="1"/>
  <c r="K34" i="3" s="1"/>
  <c r="BI36" i="1"/>
  <c r="G35" i="3" s="1"/>
  <c r="BM39" i="1"/>
  <c r="K38" i="3" s="1"/>
  <c r="BI40" i="1"/>
  <c r="G39" i="3" s="1"/>
  <c r="BM43" i="1"/>
  <c r="K42" i="3" s="1"/>
  <c r="BI44" i="1"/>
  <c r="G43" i="3" s="1"/>
  <c r="BM47" i="1"/>
  <c r="K46" i="3" s="1"/>
  <c r="Q34" i="3"/>
  <c r="Q29" i="3"/>
  <c r="Q33" i="3"/>
  <c r="D11" i="4" l="1"/>
  <c r="R46" i="3"/>
  <c r="Q52" i="3" s="1"/>
  <c r="R53" i="3" s="1"/>
  <c r="S53" i="3" s="1"/>
  <c r="G47" i="3"/>
  <c r="BJ48" i="1"/>
  <c r="H47" i="3" s="1"/>
  <c r="C12" i="4"/>
  <c r="R25" i="3"/>
  <c r="M14" i="4" s="1"/>
  <c r="D13" i="4"/>
  <c r="D14" i="4"/>
  <c r="Q54" i="3"/>
  <c r="R54" i="3" s="1"/>
  <c r="S54" i="3" s="1"/>
  <c r="R26" i="3"/>
  <c r="M15" i="4" s="1"/>
  <c r="R45" i="3"/>
  <c r="R18" i="3" s="1"/>
  <c r="L13" i="4" s="1"/>
  <c r="C11" i="4"/>
  <c r="D12" i="4"/>
  <c r="R24" i="3"/>
  <c r="M13" i="4" s="1"/>
  <c r="Q36" i="3"/>
  <c r="J47" i="3"/>
  <c r="BM48" i="1"/>
  <c r="R30" i="3"/>
  <c r="R33" i="3" l="1"/>
  <c r="R31" i="3"/>
  <c r="R17" i="3"/>
  <c r="L12" i="4" s="1"/>
  <c r="R34" i="3"/>
  <c r="R35" i="3"/>
  <c r="R23" i="3"/>
  <c r="M12" i="4" s="1"/>
  <c r="R36" i="3"/>
  <c r="C15" i="4"/>
  <c r="Q55" i="3"/>
  <c r="R44" i="3"/>
  <c r="R14" i="3" s="1"/>
  <c r="R13" i="3"/>
  <c r="R12" i="3"/>
  <c r="L11" i="4" s="1"/>
  <c r="R19" i="3"/>
  <c r="L14" i="4" s="1"/>
  <c r="R20" i="3"/>
  <c r="L15" i="4" s="1"/>
  <c r="R32" i="3"/>
  <c r="K47" i="3"/>
  <c r="BN48" i="1"/>
  <c r="L47" i="3" s="1"/>
  <c r="R29" i="3"/>
  <c r="Q62" i="3" l="1"/>
  <c r="R62" i="3" s="1"/>
  <c r="S62" i="3" s="1"/>
  <c r="R55" i="3"/>
  <c r="S55" i="3" s="1"/>
  <c r="P57" i="3" s="1"/>
  <c r="P56" i="3" s="1"/>
  <c r="L16" i="4"/>
  <c r="P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000-000001000000}">
      <text>
        <r>
          <rPr>
            <sz val="11"/>
            <color theme="1"/>
            <rFont val="Calibri"/>
            <scheme val="minor"/>
          </rPr>
          <t>Digite abaixo:
T = Transferido
F = Faltou
L = Laudado
FF = Falecido</t>
        </r>
      </text>
    </comment>
    <comment ref="BP56" authorId="0" shapeId="0" xr:uid="{00000000-0006-0000-0000-000002000000}">
      <text>
        <r>
          <rPr>
            <sz val="11"/>
            <color theme="1"/>
            <rFont val="Calibri"/>
            <scheme val="minor"/>
          </rPr>
          <t>NÃO MODIFICAR ESSA CELULA,
CONTÉM FÓRMULA PARA MANTER OS CALCULOS!</t>
        </r>
      </text>
    </comment>
    <comment ref="BP57" authorId="0" shapeId="0" xr:uid="{00000000-0006-0000-0000-000003000000}">
      <text>
        <r>
          <rPr>
            <sz val="11"/>
            <color theme="1"/>
            <rFont val="Calibri"/>
            <scheme val="minor"/>
          </rPr>
          <t>NÃO MODIFICAR ESSA CELULA,
CONTÉM FÓRMULA PARA MANTER OS CALCULOS!</t>
        </r>
      </text>
    </comment>
  </commentList>
</comments>
</file>

<file path=xl/sharedStrings.xml><?xml version="1.0" encoding="utf-8"?>
<sst xmlns="http://schemas.openxmlformats.org/spreadsheetml/2006/main" count="799" uniqueCount="66">
  <si>
    <t>AVALIAÇÃO:</t>
  </si>
  <si>
    <t>PORTUGUÊS E MATEMÁTICA</t>
  </si>
  <si>
    <t>ESCOLA:</t>
  </si>
  <si>
    <t>Escola Municipal de Tempo Integral Deputado José Parente Prado</t>
  </si>
  <si>
    <t>LOCAL:</t>
  </si>
  <si>
    <t>Forquilha Centro</t>
  </si>
  <si>
    <t>SÉRIE:</t>
  </si>
  <si>
    <t>0° ANO "X"</t>
  </si>
  <si>
    <t>MÊS:</t>
  </si>
  <si>
    <t>NOVEMBRO</t>
  </si>
  <si>
    <t>PORTUGUÊS</t>
  </si>
  <si>
    <t>MATEMÁTICA</t>
  </si>
  <si>
    <t>ESCRITA</t>
  </si>
  <si>
    <t>D</t>
  </si>
  <si>
    <t>Nº</t>
  </si>
  <si>
    <t>NOME  DO ALUNO</t>
  </si>
  <si>
    <t>?</t>
  </si>
  <si>
    <t>ACERTO</t>
  </si>
  <si>
    <t>% DE ACERTO</t>
  </si>
  <si>
    <t>SITUAÇÃO</t>
  </si>
  <si>
    <t>NIVEL</t>
  </si>
  <si>
    <t>GABARITO PORTUGUÊS</t>
  </si>
  <si>
    <t>GABARITO MATEMATICA</t>
  </si>
  <si>
    <t>X</t>
  </si>
  <si>
    <t xml:space="preserve"> </t>
  </si>
  <si>
    <r>
      <rPr>
        <b/>
        <sz val="12"/>
        <color theme="1"/>
        <rFont val="Calibri"/>
      </rPr>
      <t xml:space="preserve">PORCENTAGEM DE RESPOSTAS POR ITEM - </t>
    </r>
    <r>
      <rPr>
        <b/>
        <sz val="15"/>
        <color theme="1"/>
        <rFont val="Calibri"/>
      </rPr>
      <t>LÍNGUA PORTUGUESA</t>
    </r>
  </si>
  <si>
    <r>
      <rPr>
        <b/>
        <sz val="12"/>
        <color theme="1"/>
        <rFont val="Calibri"/>
      </rPr>
      <t xml:space="preserve">PORCENTAGEM DE RESPOSTAS POR ITEM - </t>
    </r>
    <r>
      <rPr>
        <b/>
        <sz val="15"/>
        <color theme="1"/>
        <rFont val="Calibri"/>
      </rPr>
      <t>MATEMÁTICA</t>
    </r>
  </si>
  <si>
    <t>A</t>
  </si>
  <si>
    <t>B</t>
  </si>
  <si>
    <t>C</t>
  </si>
  <si>
    <t>Descritor</t>
  </si>
  <si>
    <t>Quant.</t>
  </si>
  <si>
    <t>%</t>
  </si>
  <si>
    <t>NÍVEL</t>
  </si>
  <si>
    <t>Faltoso</t>
  </si>
  <si>
    <t>Transferidos</t>
  </si>
  <si>
    <t>Laudo</t>
  </si>
  <si>
    <t>MUITO CRÍTICO</t>
  </si>
  <si>
    <t>CRÍTICO</t>
  </si>
  <si>
    <t>INTERMEDIÁRIO</t>
  </si>
  <si>
    <t>ADEQUADO</t>
  </si>
  <si>
    <t>NÍVEL DE ESCRITA</t>
  </si>
  <si>
    <t>N.0</t>
  </si>
  <si>
    <t>N.1</t>
  </si>
  <si>
    <t>N.2</t>
  </si>
  <si>
    <t>N.3</t>
  </si>
  <si>
    <t>N.4</t>
  </si>
  <si>
    <t>N.5</t>
  </si>
  <si>
    <t>N.6</t>
  </si>
  <si>
    <t>TOTAL APROVADO</t>
  </si>
  <si>
    <t>TOTAL/HABILITAÇÃO PORTUGUÊS</t>
  </si>
  <si>
    <t>TOTAL/HABILITAÇÃO MATEMÁTICA</t>
  </si>
  <si>
    <t>MEDIA DA SALA:</t>
  </si>
  <si>
    <t xml:space="preserve">RESULTADO FINAL </t>
  </si>
  <si>
    <t>TOTAL/HABILITAÇÃO</t>
  </si>
  <si>
    <t xml:space="preserve">MATEMÁTICA </t>
  </si>
  <si>
    <t>RESULTADO FINAL - COM LAUDO</t>
  </si>
  <si>
    <t>FALTOSOS</t>
  </si>
  <si>
    <t xml:space="preserve">CRÍTICO </t>
  </si>
  <si>
    <t>TOTAL CONSIDERADO</t>
  </si>
  <si>
    <t>POR NÍVEL</t>
  </si>
  <si>
    <t xml:space="preserve">AN + MA  </t>
  </si>
  <si>
    <t>TOTAL ABSOLUTO</t>
  </si>
  <si>
    <t>ED + AC</t>
  </si>
  <si>
    <t/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</si>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</sst>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5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4"/>
      <color rgb="FF000000"/>
      <name val="Calibri"/>
    </font>
    <font>
      <sz val="11"/>
      <name val="Calibri"/>
    </font>
    <font>
      <sz val="14"/>
      <color rgb="FF000000"/>
      <name val="Calibri"/>
    </font>
    <font>
      <sz val="11"/>
      <color rgb="FF000000"/>
      <name val="Arial"/>
    </font>
    <font>
      <sz val="11"/>
      <color rgb="FFFFFFFF"/>
      <name val="Arial"/>
    </font>
    <font>
      <b/>
      <sz val="11"/>
      <color rgb="FF000000"/>
      <name val="Arial"/>
    </font>
    <font>
      <b/>
      <sz val="16"/>
      <color theme="1"/>
      <name val="Calibri"/>
    </font>
    <font>
      <b/>
      <sz val="14"/>
      <color theme="1"/>
      <name val="Calibri"/>
    </font>
    <font>
      <b/>
      <sz val="11"/>
      <color theme="0"/>
      <name val="Arial"/>
    </font>
    <font>
      <sz val="11"/>
      <color theme="0"/>
      <name val="Calibri"/>
    </font>
    <font>
      <sz val="11"/>
      <color theme="0"/>
      <name val="Arial"/>
    </font>
    <font>
      <b/>
      <sz val="11"/>
      <color rgb="FFFFFFFF"/>
      <name val="Arial"/>
    </font>
    <font>
      <sz val="8"/>
      <color theme="1"/>
      <name val="Arial"/>
    </font>
    <font>
      <sz val="8"/>
      <color theme="0"/>
      <name val="Calibri"/>
    </font>
    <font>
      <sz val="8"/>
      <color rgb="FF000000"/>
      <name val="Arial"/>
    </font>
    <font>
      <b/>
      <sz val="11"/>
      <color rgb="FFFF0000"/>
      <name val="Arial"/>
    </font>
    <font>
      <b/>
      <sz val="9"/>
      <color theme="1"/>
      <name val="Arial"/>
    </font>
    <font>
      <b/>
      <sz val="8"/>
      <color rgb="FF000000"/>
      <name val="Arial"/>
    </font>
    <font>
      <b/>
      <sz val="10"/>
      <color rgb="FFFF0000"/>
      <name val="Verdana"/>
    </font>
    <font>
      <sz val="9"/>
      <color theme="1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1"/>
      <color theme="1"/>
      <name val="Calibri"/>
    </font>
    <font>
      <b/>
      <sz val="9"/>
      <color rgb="FF000000"/>
      <name val="Arial"/>
    </font>
    <font>
      <b/>
      <sz val="8"/>
      <color theme="1"/>
      <name val="Calibri"/>
    </font>
    <font>
      <sz val="8"/>
      <color theme="1"/>
      <name val="Calibri"/>
    </font>
    <font>
      <sz val="11"/>
      <color rgb="FFFFFFFF"/>
      <name val="Calibri"/>
    </font>
    <font>
      <sz val="11"/>
      <color rgb="FFFF0000"/>
      <name val="Calibri"/>
    </font>
    <font>
      <sz val="11"/>
      <color rgb="FFFF0000"/>
      <name val="Arial"/>
    </font>
    <font>
      <b/>
      <sz val="10"/>
      <color theme="1"/>
      <name val="Calibri"/>
    </font>
    <font>
      <b/>
      <sz val="11"/>
      <color theme="1"/>
      <name val="Calibri"/>
    </font>
    <font>
      <b/>
      <sz val="11"/>
      <color rgb="FFFFFFFF"/>
      <name val="Calibri"/>
    </font>
    <font>
      <sz val="14"/>
      <color theme="1"/>
      <name val="Calibri"/>
    </font>
    <font>
      <sz val="11"/>
      <color theme="1"/>
      <name val="Arial"/>
    </font>
    <font>
      <b/>
      <sz val="13"/>
      <color theme="1"/>
      <name val="Google Sans"/>
    </font>
    <font>
      <b/>
      <sz val="13"/>
      <color theme="1"/>
      <name val="&quot;Google Sans Mono&quot;"/>
    </font>
    <font>
      <sz val="11"/>
      <color rgb="FF1F1F1F"/>
      <name val="&quot;Google Sans&quot;"/>
    </font>
    <font>
      <b/>
      <sz val="13"/>
      <color theme="1"/>
      <name val="Google Sans Mono"/>
    </font>
    <font>
      <b/>
      <sz val="10"/>
      <color theme="1"/>
      <name val="Arial"/>
    </font>
    <font>
      <b/>
      <sz val="11"/>
      <color theme="1"/>
      <name val="Arial"/>
    </font>
    <font>
      <b/>
      <sz val="8"/>
      <color theme="1"/>
      <name val="Arial"/>
    </font>
    <font>
      <b/>
      <sz val="11"/>
      <color theme="1"/>
      <name val="Arial"/>
    </font>
    <font>
      <sz val="11"/>
      <color theme="0"/>
      <name val="Calibri"/>
    </font>
    <font>
      <b/>
      <sz val="9"/>
      <color theme="0"/>
      <name val="Arial"/>
    </font>
    <font>
      <b/>
      <sz val="10"/>
      <color theme="0"/>
      <name val="Arial"/>
    </font>
    <font>
      <b/>
      <sz val="12"/>
      <color theme="1"/>
      <name val="Calibri"/>
    </font>
    <font>
      <sz val="12"/>
      <color rgb="FF000000"/>
      <name val="Arial"/>
    </font>
    <font>
      <sz val="10"/>
      <color theme="0"/>
      <name val="Arial"/>
    </font>
    <font>
      <sz val="9"/>
      <color theme="0"/>
      <name val="Arial"/>
    </font>
    <font>
      <b/>
      <sz val="15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8496B0"/>
        <bgColor rgb="FF8496B0"/>
      </patternFill>
    </fill>
    <fill>
      <patternFill patternType="solid">
        <fgColor rgb="FFBDD6EE"/>
        <bgColor rgb="FFBDD6EE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969696"/>
        <bgColor rgb="FF969696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9" fontId="24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22" fillId="0" borderId="12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9" fontId="6" fillId="10" borderId="11" xfId="0" applyNumberFormat="1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9" fontId="30" fillId="0" borderId="0" xfId="0" applyNumberFormat="1" applyFont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8" borderId="6" xfId="0" applyNumberFormat="1" applyFont="1" applyFill="1" applyBorder="1" applyAlignment="1">
      <alignment horizontal="center" vertical="center"/>
    </xf>
    <xf numFmtId="1" fontId="1" fillId="8" borderId="1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43" fillId="9" borderId="19" xfId="0" applyFont="1" applyFill="1" applyBorder="1" applyAlignment="1">
      <alignment horizontal="center" vertical="center" wrapText="1"/>
    </xf>
    <xf numFmtId="0" fontId="43" fillId="9" borderId="20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6" borderId="1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4" fillId="7" borderId="11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5" fillId="7" borderId="11" xfId="0" applyFont="1" applyFill="1" applyBorder="1" applyAlignment="1">
      <alignment horizontal="center" vertical="center" wrapText="1"/>
    </xf>
    <xf numFmtId="0" fontId="38" fillId="9" borderId="13" xfId="0" applyFont="1" applyFill="1" applyBorder="1" applyAlignment="1">
      <alignment horizontal="center" vertical="center"/>
    </xf>
    <xf numFmtId="0" fontId="38" fillId="9" borderId="14" xfId="0" applyFont="1" applyFill="1" applyBorder="1" applyAlignment="1">
      <alignment horizontal="center" vertical="center"/>
    </xf>
    <xf numFmtId="0" fontId="22" fillId="0" borderId="11" xfId="0" applyFont="1" applyBorder="1" applyAlignment="1">
      <alignment vertical="center"/>
    </xf>
    <xf numFmtId="0" fontId="44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9" fontId="38" fillId="0" borderId="11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25" fillId="9" borderId="11" xfId="0" applyFont="1" applyFill="1" applyBorder="1" applyAlignment="1">
      <alignment horizontal="center" vertical="center"/>
    </xf>
    <xf numFmtId="165" fontId="25" fillId="9" borderId="11" xfId="0" applyNumberFormat="1" applyFont="1" applyFill="1" applyBorder="1" applyAlignment="1">
      <alignment horizontal="center" vertical="center"/>
    </xf>
    <xf numFmtId="0" fontId="43" fillId="12" borderId="11" xfId="0" applyFont="1" applyFill="1" applyBorder="1" applyAlignment="1">
      <alignment horizontal="center" vertical="center"/>
    </xf>
    <xf numFmtId="0" fontId="43" fillId="13" borderId="11" xfId="0" applyFont="1" applyFill="1" applyBorder="1" applyAlignment="1">
      <alignment horizontal="center" vertical="center"/>
    </xf>
    <xf numFmtId="0" fontId="43" fillId="14" borderId="11" xfId="0" applyFont="1" applyFill="1" applyBorder="1" applyAlignment="1">
      <alignment horizontal="center" vertical="center"/>
    </xf>
    <xf numFmtId="0" fontId="44" fillId="9" borderId="22" xfId="0" applyFont="1" applyFill="1" applyBorder="1" applyAlignment="1">
      <alignment horizontal="center" vertical="center"/>
    </xf>
    <xf numFmtId="0" fontId="44" fillId="9" borderId="23" xfId="0" applyFont="1" applyFill="1" applyBorder="1" applyAlignment="1">
      <alignment horizontal="center" vertical="center"/>
    </xf>
    <xf numFmtId="0" fontId="19" fillId="9" borderId="13" xfId="0" applyFont="1" applyFill="1" applyBorder="1" applyAlignment="1">
      <alignment horizontal="center" vertical="center"/>
    </xf>
    <xf numFmtId="0" fontId="44" fillId="9" borderId="13" xfId="0" applyFont="1" applyFill="1" applyBorder="1" applyAlignment="1">
      <alignment horizontal="center" vertical="center"/>
    </xf>
    <xf numFmtId="165" fontId="44" fillId="9" borderId="13" xfId="0" applyNumberFormat="1" applyFont="1" applyFill="1" applyBorder="1" applyAlignment="1">
      <alignment horizontal="center" vertical="center"/>
    </xf>
    <xf numFmtId="165" fontId="38" fillId="0" borderId="11" xfId="0" applyNumberFormat="1" applyFont="1" applyBorder="1" applyAlignment="1">
      <alignment horizontal="center" vertical="center"/>
    </xf>
    <xf numFmtId="0" fontId="44" fillId="9" borderId="2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horizontal="center" vertical="center"/>
    </xf>
    <xf numFmtId="0" fontId="38" fillId="9" borderId="11" xfId="0" applyFont="1" applyFill="1" applyBorder="1" applyAlignment="1">
      <alignment horizontal="center" vertical="center"/>
    </xf>
    <xf numFmtId="165" fontId="44" fillId="7" borderId="11" xfId="0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15" borderId="11" xfId="0" applyFont="1" applyFill="1" applyBorder="1" applyAlignment="1">
      <alignment horizontal="center" vertical="center"/>
    </xf>
    <xf numFmtId="9" fontId="44" fillId="15" borderId="11" xfId="0" applyNumberFormat="1" applyFont="1" applyFill="1" applyBorder="1" applyAlignment="1">
      <alignment horizontal="center" vertical="center"/>
    </xf>
    <xf numFmtId="0" fontId="43" fillId="15" borderId="11" xfId="0" applyFont="1" applyFill="1" applyBorder="1" applyAlignment="1">
      <alignment horizontal="center" vertical="center"/>
    </xf>
    <xf numFmtId="0" fontId="38" fillId="15" borderId="11" xfId="0" applyFont="1" applyFill="1" applyBorder="1" applyAlignment="1">
      <alignment horizontal="center" vertical="center"/>
    </xf>
    <xf numFmtId="9" fontId="49" fillId="0" borderId="0" xfId="0" applyNumberFormat="1" applyFont="1" applyAlignment="1">
      <alignment horizontal="center" vertical="center"/>
    </xf>
    <xf numFmtId="0" fontId="1" fillId="0" borderId="0" xfId="0" applyFont="1"/>
    <xf numFmtId="0" fontId="51" fillId="0" borderId="0" xfId="0" applyFont="1"/>
    <xf numFmtId="9" fontId="51" fillId="0" borderId="0" xfId="0" applyNumberFormat="1" applyFont="1"/>
    <xf numFmtId="165" fontId="51" fillId="0" borderId="0" xfId="0" applyNumberFormat="1" applyFont="1"/>
    <xf numFmtId="0" fontId="1" fillId="9" borderId="13" xfId="0" applyFont="1" applyFill="1" applyBorder="1"/>
    <xf numFmtId="0" fontId="12" fillId="9" borderId="13" xfId="0" applyFont="1" applyFill="1" applyBorder="1"/>
    <xf numFmtId="0" fontId="12" fillId="0" borderId="0" xfId="0" applyFont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38" fillId="9" borderId="13" xfId="0" applyFont="1" applyFill="1" applyBorder="1"/>
    <xf numFmtId="0" fontId="49" fillId="9" borderId="13" xfId="0" applyFont="1" applyFill="1" applyBorder="1" applyAlignment="1">
      <alignment horizontal="center"/>
    </xf>
    <xf numFmtId="165" fontId="49" fillId="9" borderId="13" xfId="0" applyNumberFormat="1" applyFont="1" applyFill="1" applyBorder="1" applyAlignment="1">
      <alignment horizontal="center"/>
    </xf>
    <xf numFmtId="9" fontId="49" fillId="9" borderId="13" xfId="0" applyNumberFormat="1" applyFont="1" applyFill="1" applyBorder="1" applyAlignment="1">
      <alignment horizontal="center"/>
    </xf>
    <xf numFmtId="165" fontId="49" fillId="9" borderId="13" xfId="0" applyNumberFormat="1" applyFont="1" applyFill="1" applyBorder="1"/>
    <xf numFmtId="0" fontId="52" fillId="9" borderId="13" xfId="0" applyFont="1" applyFill="1" applyBorder="1" applyAlignment="1">
      <alignment horizontal="center"/>
    </xf>
    <xf numFmtId="0" fontId="52" fillId="9" borderId="13" xfId="0" applyFont="1" applyFill="1" applyBorder="1"/>
    <xf numFmtId="0" fontId="43" fillId="9" borderId="13" xfId="0" applyFont="1" applyFill="1" applyBorder="1" applyAlignment="1">
      <alignment horizontal="center"/>
    </xf>
    <xf numFmtId="0" fontId="25" fillId="9" borderId="13" xfId="0" applyFont="1" applyFill="1" applyBorder="1" applyAlignment="1">
      <alignment horizontal="center"/>
    </xf>
    <xf numFmtId="0" fontId="25" fillId="9" borderId="13" xfId="0" applyFont="1" applyFill="1" applyBorder="1"/>
    <xf numFmtId="0" fontId="38" fillId="9" borderId="13" xfId="0" applyFont="1" applyFill="1" applyBorder="1" applyAlignment="1">
      <alignment vertical="center"/>
    </xf>
    <xf numFmtId="0" fontId="13" fillId="9" borderId="13" xfId="0" applyFont="1" applyFill="1" applyBorder="1" applyAlignment="1">
      <alignment vertical="center"/>
    </xf>
    <xf numFmtId="0" fontId="22" fillId="9" borderId="13" xfId="0" applyFont="1" applyFill="1" applyBorder="1" applyAlignment="1">
      <alignment horizontal="center"/>
    </xf>
    <xf numFmtId="0" fontId="53" fillId="9" borderId="13" xfId="0" applyFont="1" applyFill="1" applyBorder="1" applyAlignment="1">
      <alignment horizontal="center"/>
    </xf>
    <xf numFmtId="0" fontId="19" fillId="9" borderId="13" xfId="0" applyFont="1" applyFill="1" applyBorder="1" applyAlignment="1">
      <alignment horizontal="center"/>
    </xf>
    <xf numFmtId="0" fontId="44" fillId="9" borderId="13" xfId="0" applyFont="1" applyFill="1" applyBorder="1" applyAlignment="1">
      <alignment horizontal="center"/>
    </xf>
    <xf numFmtId="165" fontId="44" fillId="9" borderId="13" xfId="0" applyNumberFormat="1" applyFont="1" applyFill="1" applyBorder="1" applyAlignment="1">
      <alignment horizontal="center"/>
    </xf>
    <xf numFmtId="0" fontId="48" fillId="9" borderId="13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165" fontId="11" fillId="9" borderId="13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 vertical="center"/>
    </xf>
    <xf numFmtId="9" fontId="11" fillId="9" borderId="1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9" fontId="3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14" fillId="6" borderId="10" xfId="0" applyFont="1" applyFill="1" applyBorder="1" applyAlignment="1">
      <alignment horizontal="center" vertical="center"/>
    </xf>
    <xf numFmtId="0" fontId="4" fillId="0" borderId="12" xfId="0" applyFont="1" applyBorder="1"/>
    <xf numFmtId="0" fontId="9" fillId="2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1" fontId="42" fillId="8" borderId="1" xfId="0" applyNumberFormat="1" applyFont="1" applyFill="1" applyBorder="1" applyAlignment="1">
      <alignment horizontal="center" vertical="center"/>
    </xf>
    <xf numFmtId="1" fontId="41" fillId="11" borderId="7" xfId="0" applyNumberFormat="1" applyFont="1" applyFill="1" applyBorder="1" applyAlignment="1">
      <alignment horizontal="center" vertical="center"/>
    </xf>
    <xf numFmtId="1" fontId="1" fillId="7" borderId="5" xfId="0" applyNumberFormat="1" applyFont="1" applyFill="1" applyBorder="1" applyAlignment="1">
      <alignment horizontal="center" vertical="center"/>
    </xf>
    <xf numFmtId="1" fontId="1" fillId="11" borderId="4" xfId="0" applyNumberFormat="1" applyFont="1" applyFill="1" applyBorder="1" applyAlignment="1">
      <alignment horizontal="center" vertical="center"/>
    </xf>
    <xf numFmtId="1" fontId="40" fillId="8" borderId="1" xfId="0" applyNumberFormat="1" applyFont="1" applyFill="1" applyBorder="1" applyAlignment="1">
      <alignment horizontal="center" vertical="center"/>
    </xf>
    <xf numFmtId="1" fontId="41" fillId="11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" fontId="39" fillId="8" borderId="1" xfId="0" applyNumberFormat="1" applyFont="1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/>
    </xf>
    <xf numFmtId="0" fontId="44" fillId="7" borderId="1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0" fillId="0" borderId="0" xfId="0"/>
    <xf numFmtId="0" fontId="46" fillId="0" borderId="1" xfId="0" applyFont="1" applyBorder="1" applyAlignment="1">
      <alignment horizontal="center" vertical="center"/>
    </xf>
    <xf numFmtId="0" fontId="50" fillId="15" borderId="1" xfId="0" applyFont="1" applyFill="1" applyBorder="1" applyAlignment="1">
      <alignment horizontal="right" vertical="center"/>
    </xf>
    <xf numFmtId="0" fontId="11" fillId="9" borderId="14" xfId="0" applyFont="1" applyFill="1" applyBorder="1" applyAlignment="1">
      <alignment horizontal="center" vertical="center"/>
    </xf>
    <xf numFmtId="0" fontId="4" fillId="0" borderId="22" xfId="0" applyFont="1" applyBorder="1"/>
    <xf numFmtId="0" fontId="44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98">
    <dxf>
      <fill>
        <patternFill patternType="solid">
          <fgColor rgb="FF00B050"/>
          <bgColor rgb="FF00B05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7"/>
          <bgColor theme="7"/>
        </patternFill>
      </fill>
    </dxf>
    <dxf>
      <font>
        <b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E599"/>
          <bgColor rgb="FFFFE599"/>
        </patternFill>
      </fill>
    </dxf>
    <dxf>
      <fill>
        <patternFill patternType="none"/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2000" b="1" i="0">
                <a:solidFill>
                  <a:srgbClr val="757575"/>
                </a:solidFill>
                <a:latin typeface="Arial"/>
              </a:defRPr>
            </a:pPr>
            <a:r>
              <a:rPr sz="2000" b="1" i="0">
                <a:solidFill>
                  <a:srgbClr val="757575"/>
                </a:solidFill>
                <a:latin typeface="Arial"/>
              </a:rPr>
              <a:t>ACERTOS/PORTUGUÊS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Avaliações!$F$52:$AE$52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cat>
          <c:val>
            <c:numRef>
              <c:f>Avaliações!$F$48:$AE$48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A5-477D-8436-016CE5D6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73511"/>
        <c:axId val="1191945535"/>
      </c:barChart>
      <c:catAx>
        <c:axId val="162573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QUESTÕES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91945535"/>
        <c:crosses val="autoZero"/>
        <c:auto val="1"/>
        <c:lblAlgn val="ctr"/>
        <c:lblOffset val="100"/>
        <c:noMultiLvlLbl val="1"/>
      </c:catAx>
      <c:valAx>
        <c:axId val="1191945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QUANTIDADE DE ALUNOS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257351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2400" b="1" i="0">
                <a:solidFill>
                  <a:srgbClr val="757575"/>
                </a:solidFill>
                <a:latin typeface="+mn-lt"/>
              </a:defRPr>
            </a:pPr>
            <a:r>
              <a:rPr sz="2400" b="1" i="0">
                <a:solidFill>
                  <a:srgbClr val="757575"/>
                </a:solidFill>
                <a:latin typeface="+mn-lt"/>
              </a:rPr>
              <a:t>ACERTOS/MATEMÁTICA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Avaliações!$AG$52:$BF$52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</c:numCache>
            </c:numRef>
          </c:cat>
          <c:val>
            <c:numRef>
              <c:f>Avaliações!$AG$53:$BF$53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FE-4F8D-ACA1-AA8921684FE4}"/>
            </c:ext>
          </c:extLst>
        </c:ser>
        <c:ser>
          <c:idx val="1"/>
          <c:order val="1"/>
          <c:invertIfNegative val="1"/>
          <c:cat>
            <c:numRef>
              <c:f>Avaliações!$AG$52:$BF$52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</c:numCache>
            </c:numRef>
          </c:cat>
          <c:val>
            <c:numRef>
              <c:f>Avaliações!$AG$48:$BF$48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F8D-ACA1-AA892168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505957"/>
        <c:axId val="904586907"/>
      </c:barChart>
      <c:catAx>
        <c:axId val="1165505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QUESTÕES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04586907"/>
        <c:crosses val="autoZero"/>
        <c:auto val="1"/>
        <c:lblAlgn val="ctr"/>
        <c:lblOffset val="100"/>
        <c:noMultiLvlLbl val="1"/>
      </c:catAx>
      <c:valAx>
        <c:axId val="904586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DE ALUNOS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6550595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RESULTADO/NÍVEL DE ESCRITA</a:t>
            </a:r>
          </a:p>
        </c:rich>
      </c:tx>
      <c:layout>
        <c:manualLayout>
          <c:xMode val="edge"/>
          <c:yMode val="edge"/>
          <c:x val="0.2428419954623377"/>
          <c:y val="2.9197065297440095E-2"/>
        </c:manualLayout>
      </c:layout>
      <c:overlay val="0"/>
    </c:title>
    <c:autoTitleDeleted val="0"/>
    <c:plotArea>
      <c:layout>
        <c:manualLayout>
          <c:xMode val="edge"/>
          <c:yMode val="edge"/>
          <c:x val="9.0554759334667417E-2"/>
          <c:y val="0.19840672315171359"/>
          <c:w val="0.87640291305299767"/>
          <c:h val="0.7168650901661991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56B-4819-9DD0-962511C81DE5}"/>
              </c:ext>
            </c:extLst>
          </c:dPt>
          <c:dPt>
            <c:idx val="7"/>
            <c:invertIfNegative val="1"/>
            <c:bubble3D val="0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56B-4819-9DD0-962511C81DE5}"/>
              </c:ext>
            </c:extLst>
          </c:dPt>
          <c:dLbls>
            <c:dLbl>
              <c:idx val="5"/>
              <c:spPr/>
              <c:txPr>
                <a:bodyPr/>
                <a:lstStyle/>
                <a:p>
                  <a:pPr lvl="0">
                    <a:defRPr b="0" i="0"/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56B-4819-9DD0-962511C81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Resultados!$P$29:$P$36</c:f>
              <c:strCache>
                <c:ptCount val="8"/>
                <c:pt idx="0">
                  <c:v>N.0</c:v>
                </c:pt>
                <c:pt idx="1">
                  <c:v>N.1</c:v>
                </c:pt>
                <c:pt idx="2">
                  <c:v>N.2</c:v>
                </c:pt>
                <c:pt idx="3">
                  <c:v>N.3</c:v>
                </c:pt>
                <c:pt idx="4">
                  <c:v>N.4</c:v>
                </c:pt>
                <c:pt idx="5">
                  <c:v>N.5</c:v>
                </c:pt>
                <c:pt idx="6">
                  <c:v>N.6</c:v>
                </c:pt>
                <c:pt idx="7">
                  <c:v>TOTAL APROVADO</c:v>
                </c:pt>
              </c:strCache>
            </c:strRef>
          </c:cat>
          <c:val>
            <c:numRef>
              <c:f>Resultados!$Q$29:$Q$36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56B-4819-9DD0-962511C81DE5}"/>
            </c:ext>
          </c:extLst>
        </c:ser>
        <c:ser>
          <c:idx val="1"/>
          <c:order val="1"/>
          <c:invertIfNegative val="1"/>
          <c:cat>
            <c:strRef>
              <c:f>Resultados!$P$29:$P$36</c:f>
              <c:strCache>
                <c:ptCount val="8"/>
                <c:pt idx="0">
                  <c:v>N.0</c:v>
                </c:pt>
                <c:pt idx="1">
                  <c:v>N.1</c:v>
                </c:pt>
                <c:pt idx="2">
                  <c:v>N.2</c:v>
                </c:pt>
                <c:pt idx="3">
                  <c:v>N.3</c:v>
                </c:pt>
                <c:pt idx="4">
                  <c:v>N.4</c:v>
                </c:pt>
                <c:pt idx="5">
                  <c:v>N.5</c:v>
                </c:pt>
                <c:pt idx="6">
                  <c:v>N.6</c:v>
                </c:pt>
                <c:pt idx="7">
                  <c:v>TOTAL APROVADO</c:v>
                </c:pt>
              </c:strCache>
            </c:strRef>
          </c:cat>
          <c:val>
            <c:numRef>
              <c:f>Resultados!$R$29:$R$36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B-4819-9DD0-962511C8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708906"/>
        <c:axId val="507476083"/>
      </c:barChart>
      <c:catAx>
        <c:axId val="1220708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07476083"/>
        <c:crosses val="autoZero"/>
        <c:auto val="1"/>
        <c:lblAlgn val="ctr"/>
        <c:lblOffset val="100"/>
        <c:noMultiLvlLbl val="1"/>
      </c:catAx>
      <c:valAx>
        <c:axId val="507476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07089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sz="1600" b="1" i="0">
                <a:solidFill>
                  <a:srgbClr val="000000"/>
                </a:solidFill>
                <a:latin typeface="+mn-lt"/>
              </a:rPr>
              <a:t>RESULTADOS ABSOLUTOS</a:t>
            </a:r>
          </a:p>
        </c:rich>
      </c:tx>
      <c:layout>
        <c:manualLayout>
          <c:xMode val="edge"/>
          <c:yMode val="edge"/>
          <c:x val="0.36241435562805879"/>
          <c:y val="1.2213738500332432E-2"/>
        </c:manualLayout>
      </c:layout>
      <c:overlay val="0"/>
    </c:title>
    <c:autoTitleDeleted val="0"/>
    <c:plotArea>
      <c:layout>
        <c:manualLayout>
          <c:xMode val="edge"/>
          <c:yMode val="edge"/>
          <c:x val="5.0385400509895206E-2"/>
          <c:y val="0.20639994221523925"/>
          <c:w val="0.93475099039302278"/>
          <c:h val="0.57530468582895933"/>
        </c:manualLayout>
      </c:layout>
      <c:barChart>
        <c:barDir val="col"/>
        <c:grouping val="clustered"/>
        <c:varyColors val="1"/>
        <c:ser>
          <c:idx val="0"/>
          <c:order val="0"/>
          <c:tx>
            <c:v>PORTUGUÊS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5"/>
            <c:invertIfNegative val="1"/>
            <c:bubble3D val="0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3E3-4A6F-80D7-D1F3C2BD28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Gráficos!$B$10:$B$15</c:f>
              <c:strCache>
                <c:ptCount val="6"/>
                <c:pt idx="0">
                  <c:v>FALTOSOS</c:v>
                </c:pt>
                <c:pt idx="1">
                  <c:v>MUITO CRÍTICO</c:v>
                </c:pt>
                <c:pt idx="2">
                  <c:v>CRÍTICO</c:v>
                </c:pt>
                <c:pt idx="3">
                  <c:v>INTERMEDIÁRIO</c:v>
                </c:pt>
                <c:pt idx="4">
                  <c:v>ADEQUADO</c:v>
                </c:pt>
                <c:pt idx="5">
                  <c:v>ESCRITA</c:v>
                </c:pt>
              </c:strCache>
            </c:strRef>
          </c:cat>
          <c:val>
            <c:numRef>
              <c:f>Gráficos!$C$10:$C$15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3E3-4A6F-80D7-D1F3C2BD281E}"/>
            </c:ext>
          </c:extLst>
        </c:ser>
        <c:ser>
          <c:idx val="1"/>
          <c:order val="1"/>
          <c:tx>
            <c:v>MATEMÁTICA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Gráficos!$B$10:$B$15</c:f>
              <c:strCache>
                <c:ptCount val="6"/>
                <c:pt idx="0">
                  <c:v>FALTOSOS</c:v>
                </c:pt>
                <c:pt idx="1">
                  <c:v>MUITO CRÍTICO</c:v>
                </c:pt>
                <c:pt idx="2">
                  <c:v>CRÍTICO</c:v>
                </c:pt>
                <c:pt idx="3">
                  <c:v>INTERMEDIÁRIO</c:v>
                </c:pt>
                <c:pt idx="4">
                  <c:v>ADEQUADO</c:v>
                </c:pt>
                <c:pt idx="5">
                  <c:v>ESCRITA</c:v>
                </c:pt>
              </c:strCache>
            </c:strRef>
          </c:cat>
          <c:val>
            <c:numRef>
              <c:f>Gráficos!$D$10:$D$15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3E3-4A6F-80D7-D1F3C2BD2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286942"/>
        <c:axId val="334821315"/>
      </c:barChart>
      <c:catAx>
        <c:axId val="1287286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34821315"/>
        <c:crosses val="autoZero"/>
        <c:auto val="1"/>
        <c:lblAlgn val="ctr"/>
        <c:lblOffset val="100"/>
        <c:noMultiLvlLbl val="1"/>
      </c:catAx>
      <c:valAx>
        <c:axId val="334821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8728694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400" b="1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sz="1600" b="1" i="0">
                <a:solidFill>
                  <a:srgbClr val="000000"/>
                </a:solidFill>
                <a:latin typeface="+mn-lt"/>
              </a:rPr>
              <a:t>RESULTADOS RELATIVOS</a:t>
            </a:r>
          </a:p>
        </c:rich>
      </c:tx>
      <c:layout>
        <c:manualLayout>
          <c:xMode val="edge"/>
          <c:yMode val="edge"/>
          <c:x val="0.24920049200492006"/>
          <c:y val="2.4691358024691357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Gráficos!$K$11:$K$16</c:f>
              <c:strCache>
                <c:ptCount val="6"/>
                <c:pt idx="0">
                  <c:v>FALTOSOS</c:v>
                </c:pt>
                <c:pt idx="1">
                  <c:v>MUITO CRÍTICO</c:v>
                </c:pt>
                <c:pt idx="2">
                  <c:v>CRÍTICO </c:v>
                </c:pt>
                <c:pt idx="3">
                  <c:v>INTERMEDIÁRIO</c:v>
                </c:pt>
                <c:pt idx="4">
                  <c:v>ADEQUADO</c:v>
                </c:pt>
                <c:pt idx="5">
                  <c:v>ESCRITA</c:v>
                </c:pt>
              </c:strCache>
            </c:strRef>
          </c:cat>
          <c:val>
            <c:numRef>
              <c:f>Gráficos!$L$11:$L$16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F-457E-8D4D-D9E01C063FB4}"/>
            </c:ext>
          </c:extLst>
        </c:ser>
        <c:ser>
          <c:idx val="1"/>
          <c:order val="1"/>
          <c:invertIfNegative val="1"/>
          <c:cat>
            <c:strRef>
              <c:f>Gráficos!$K$11:$K$16</c:f>
              <c:strCache>
                <c:ptCount val="6"/>
                <c:pt idx="0">
                  <c:v>FALTOSOS</c:v>
                </c:pt>
                <c:pt idx="1">
                  <c:v>MUITO CRÍTICO</c:v>
                </c:pt>
                <c:pt idx="2">
                  <c:v>CRÍTICO </c:v>
                </c:pt>
                <c:pt idx="3">
                  <c:v>INTERMEDIÁRIO</c:v>
                </c:pt>
                <c:pt idx="4">
                  <c:v>ADEQUADO</c:v>
                </c:pt>
                <c:pt idx="5">
                  <c:v>ESCRITA</c:v>
                </c:pt>
              </c:strCache>
            </c:strRef>
          </c:cat>
          <c:val>
            <c:numRef>
              <c:f>Gráficos!$M$11:$M$16</c:f>
              <c:numCache>
                <c:formatCode>0.0%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F-457E-8D4D-D9E01C063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247521"/>
        <c:axId val="1894619803"/>
      </c:barChart>
      <c:catAx>
        <c:axId val="1162247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94619803"/>
        <c:crosses val="autoZero"/>
        <c:auto val="1"/>
        <c:lblAlgn val="ctr"/>
        <c:lblOffset val="100"/>
        <c:noMultiLvlLbl val="1"/>
      </c:catAx>
      <c:valAx>
        <c:axId val="1894619803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16224752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400" b="1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sz="1600" b="1" i="0">
                <a:solidFill>
                  <a:srgbClr val="000000"/>
                </a:solidFill>
                <a:latin typeface="+mn-lt"/>
              </a:rPr>
              <a:t>RESULTADOS / LÍNGUA PORTUGESA</a:t>
            </a:r>
          </a:p>
        </c:rich>
      </c:tx>
      <c:layout>
        <c:manualLayout>
          <c:xMode val="edge"/>
          <c:yMode val="edge"/>
          <c:x val="0.2840702078363983"/>
          <c:y val="2.7777777777777776E-2"/>
        </c:manualLayout>
      </c:layout>
      <c:overlay val="0"/>
    </c:title>
    <c:autoTitleDeleted val="0"/>
    <c:plotArea>
      <c:layout>
        <c:manualLayout>
          <c:xMode val="edge"/>
          <c:yMode val="edge"/>
          <c:x val="5.0773157328470042E-2"/>
          <c:y val="0.26001697908640237"/>
          <c:w val="0.93424884595982749"/>
          <c:h val="0.5993590224410333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88A-4A76-A342-8DC2EC6B3651}"/>
              </c:ext>
            </c:extLst>
          </c:dPt>
          <c:dPt>
            <c:idx val="2"/>
            <c:invertIfNegative val="1"/>
            <c:bubble3D val="0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88A-4A76-A342-8DC2EC6B3651}"/>
              </c:ext>
            </c:extLst>
          </c:dPt>
          <c:dPt>
            <c:idx val="3"/>
            <c:invertIfNegative val="1"/>
            <c:bubble3D val="0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88A-4A76-A342-8DC2EC6B36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Resultados!$P$17:$P$20</c:f>
              <c:strCache>
                <c:ptCount val="4"/>
                <c:pt idx="0">
                  <c:v>MUITO CRÍTICO</c:v>
                </c:pt>
                <c:pt idx="1">
                  <c:v>CRÍTICO</c:v>
                </c:pt>
                <c:pt idx="2">
                  <c:v>INTERMEDIÁRIO</c:v>
                </c:pt>
                <c:pt idx="3">
                  <c:v>ADEQUADO</c:v>
                </c:pt>
              </c:strCache>
            </c:strRef>
          </c:cat>
          <c:val>
            <c:numRef>
              <c:f>Resultados!$Q$17:$Q$20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388A-4A76-A342-8DC2EC6B3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727340"/>
        <c:axId val="1496340713"/>
      </c:barChart>
      <c:catAx>
        <c:axId val="281727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96340713"/>
        <c:crosses val="autoZero"/>
        <c:auto val="1"/>
        <c:lblAlgn val="ctr"/>
        <c:lblOffset val="100"/>
        <c:noMultiLvlLbl val="1"/>
      </c:catAx>
      <c:valAx>
        <c:axId val="1496340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817273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sz="1600" b="1" i="0">
                <a:solidFill>
                  <a:srgbClr val="000000"/>
                </a:solidFill>
                <a:latin typeface="+mn-lt"/>
              </a:rPr>
              <a:t>RESULTADOS / MATEMÁTICA</a:t>
            </a:r>
          </a:p>
        </c:rich>
      </c:tx>
      <c:layout>
        <c:manualLayout>
          <c:xMode val="edge"/>
          <c:yMode val="edge"/>
          <c:x val="0.27755555555555556"/>
          <c:y val="2.7777777777777776E-2"/>
        </c:manualLayout>
      </c:layout>
      <c:overlay val="0"/>
    </c:title>
    <c:autoTitleDeleted val="0"/>
    <c:plotArea>
      <c:layout>
        <c:manualLayout>
          <c:xMode val="edge"/>
          <c:yMode val="edge"/>
          <c:x val="5.4515132674302698E-2"/>
          <c:y val="0.26737458975261141"/>
          <c:w val="0.929402994129368"/>
          <c:h val="0.59268308323496677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B33-4E30-93C9-D7D4ED56D962}"/>
              </c:ext>
            </c:extLst>
          </c:dPt>
          <c:dPt>
            <c:idx val="1"/>
            <c:invertIfNegative val="1"/>
            <c:bubble3D val="0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B33-4E30-93C9-D7D4ED56D962}"/>
              </c:ext>
            </c:extLst>
          </c:dPt>
          <c:dPt>
            <c:idx val="2"/>
            <c:invertIfNegative val="1"/>
            <c:bubble3D val="0"/>
            <c:spPr>
              <a:solidFill>
                <a:srgbClr val="92D05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B33-4E30-93C9-D7D4ED56D962}"/>
              </c:ext>
            </c:extLst>
          </c:dPt>
          <c:dPt>
            <c:idx val="3"/>
            <c:invertIfNegative val="1"/>
            <c:bubble3D val="0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B33-4E30-93C9-D7D4ED56D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Resultados!$P$23:$P$26</c:f>
              <c:strCache>
                <c:ptCount val="4"/>
                <c:pt idx="0">
                  <c:v>MUITO CRÍTICO</c:v>
                </c:pt>
                <c:pt idx="1">
                  <c:v>CRÍTICO</c:v>
                </c:pt>
                <c:pt idx="2">
                  <c:v>INTERMEDIÁRIO</c:v>
                </c:pt>
                <c:pt idx="3">
                  <c:v>ADEQUADO</c:v>
                </c:pt>
              </c:strCache>
            </c:strRef>
          </c:cat>
          <c:val>
            <c:numRef>
              <c:f>Resultados!$Q$23:$Q$26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B33-4E30-93C9-D7D4ED56D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09121"/>
        <c:axId val="1603434873"/>
      </c:barChart>
      <c:catAx>
        <c:axId val="59209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03434873"/>
        <c:crosses val="autoZero"/>
        <c:auto val="1"/>
        <c:lblAlgn val="ctr"/>
        <c:lblOffset val="100"/>
        <c:noMultiLvlLbl val="1"/>
      </c:catAx>
      <c:valAx>
        <c:axId val="1603434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920912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ACERTOS/PORTUGUÊS p/descritor -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9734997205923068E-2"/>
          <c:y val="0.17505692672336298"/>
          <c:w val="0.92147190950473135"/>
          <c:h val="0.79716770301118889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Avaliações!$F$11:$AE$11</c:f>
              <c:strCache>
                <c:ptCount val="26"/>
                <c:pt idx="0">
                  <c:v>D</c:v>
                </c:pt>
                <c:pt idx="1">
                  <c:v>D</c:v>
                </c:pt>
                <c:pt idx="2">
                  <c:v>D</c:v>
                </c:pt>
                <c:pt idx="3">
                  <c:v>D</c:v>
                </c:pt>
                <c:pt idx="4">
                  <c:v>D</c:v>
                </c:pt>
                <c:pt idx="5">
                  <c:v>D</c:v>
                </c:pt>
                <c:pt idx="6">
                  <c:v>D</c:v>
                </c:pt>
                <c:pt idx="7">
                  <c:v>D</c:v>
                </c:pt>
                <c:pt idx="8">
                  <c:v>D</c:v>
                </c:pt>
                <c:pt idx="9">
                  <c:v>D</c:v>
                </c:pt>
                <c:pt idx="10">
                  <c:v>D</c:v>
                </c:pt>
                <c:pt idx="11">
                  <c:v>D</c:v>
                </c:pt>
                <c:pt idx="12">
                  <c:v>D</c:v>
                </c:pt>
                <c:pt idx="13">
                  <c:v>D</c:v>
                </c:pt>
                <c:pt idx="14">
                  <c:v>D</c:v>
                </c:pt>
                <c:pt idx="15">
                  <c:v>D</c:v>
                </c:pt>
                <c:pt idx="16">
                  <c:v>D</c:v>
                </c:pt>
                <c:pt idx="17">
                  <c:v>D</c:v>
                </c:pt>
                <c:pt idx="18">
                  <c:v>D</c:v>
                </c:pt>
                <c:pt idx="19">
                  <c:v>D</c:v>
                </c:pt>
                <c:pt idx="20">
                  <c:v>D</c:v>
                </c:pt>
                <c:pt idx="21">
                  <c:v>D</c:v>
                </c:pt>
                <c:pt idx="22">
                  <c:v>D</c:v>
                </c:pt>
                <c:pt idx="23">
                  <c:v>D</c:v>
                </c:pt>
                <c:pt idx="24">
                  <c:v>D</c:v>
                </c:pt>
                <c:pt idx="25">
                  <c:v>D</c:v>
                </c:pt>
              </c:strCache>
            </c:strRef>
          </c:cat>
          <c:val>
            <c:numRef>
              <c:f>Avaliações!$F$49:$AE$49</c:f>
              <c:numCache>
                <c:formatCode>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0-4B62-992B-0C664FE5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886173"/>
        <c:axId val="360323600"/>
      </c:barChart>
      <c:catAx>
        <c:axId val="2056886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60323600"/>
        <c:crosses val="autoZero"/>
        <c:auto val="1"/>
        <c:lblAlgn val="ctr"/>
        <c:lblOffset val="100"/>
        <c:noMultiLvlLbl val="1"/>
      </c:catAx>
      <c:valAx>
        <c:axId val="3603236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205688617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ACERTOS/MATEMÁTICA p/descritor -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0009616782826666E-2"/>
          <c:y val="0.17715848863665232"/>
          <c:w val="0.92111089247961098"/>
          <c:h val="0.79509318199138646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Avaliações!$AG$11:$BF$11</c:f>
              <c:strCache>
                <c:ptCount val="26"/>
                <c:pt idx="0">
                  <c:v>D</c:v>
                </c:pt>
                <c:pt idx="1">
                  <c:v>D</c:v>
                </c:pt>
                <c:pt idx="2">
                  <c:v>D</c:v>
                </c:pt>
                <c:pt idx="3">
                  <c:v>D</c:v>
                </c:pt>
                <c:pt idx="4">
                  <c:v>D</c:v>
                </c:pt>
                <c:pt idx="5">
                  <c:v>D</c:v>
                </c:pt>
                <c:pt idx="6">
                  <c:v>D</c:v>
                </c:pt>
                <c:pt idx="7">
                  <c:v>D</c:v>
                </c:pt>
                <c:pt idx="8">
                  <c:v>D</c:v>
                </c:pt>
                <c:pt idx="9">
                  <c:v>D</c:v>
                </c:pt>
                <c:pt idx="10">
                  <c:v>D</c:v>
                </c:pt>
                <c:pt idx="11">
                  <c:v>D</c:v>
                </c:pt>
                <c:pt idx="12">
                  <c:v>D</c:v>
                </c:pt>
                <c:pt idx="13">
                  <c:v>D</c:v>
                </c:pt>
                <c:pt idx="14">
                  <c:v>D</c:v>
                </c:pt>
                <c:pt idx="15">
                  <c:v>D</c:v>
                </c:pt>
                <c:pt idx="16">
                  <c:v>D</c:v>
                </c:pt>
                <c:pt idx="17">
                  <c:v>D</c:v>
                </c:pt>
                <c:pt idx="18">
                  <c:v>D</c:v>
                </c:pt>
                <c:pt idx="19">
                  <c:v>D</c:v>
                </c:pt>
                <c:pt idx="20">
                  <c:v>D</c:v>
                </c:pt>
                <c:pt idx="21">
                  <c:v>D</c:v>
                </c:pt>
                <c:pt idx="22">
                  <c:v>D</c:v>
                </c:pt>
                <c:pt idx="23">
                  <c:v>D</c:v>
                </c:pt>
                <c:pt idx="24">
                  <c:v>D</c:v>
                </c:pt>
                <c:pt idx="25">
                  <c:v>D</c:v>
                </c:pt>
              </c:strCache>
            </c:strRef>
          </c:cat>
          <c:val>
            <c:numRef>
              <c:f>Avaliações!$AG$49:$BF$49</c:f>
              <c:numCache>
                <c:formatCode>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1-489B-88C7-80FF778C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221335"/>
        <c:axId val="1877314996"/>
      </c:barChart>
      <c:catAx>
        <c:axId val="1845221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77314996"/>
        <c:crosses val="autoZero"/>
        <c:auto val="1"/>
        <c:lblAlgn val="ctr"/>
        <c:lblOffset val="100"/>
        <c:noMultiLvlLbl val="1"/>
      </c:catAx>
      <c:valAx>
        <c:axId val="1877314996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84522133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0</xdr:row>
      <xdr:rowOff>47625</xdr:rowOff>
    </xdr:from>
    <xdr:ext cx="2895600" cy="11620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1</xdr:row>
      <xdr:rowOff>47625</xdr:rowOff>
    </xdr:from>
    <xdr:ext cx="2895600" cy="11620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895600" cy="11620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35</xdr:row>
      <xdr:rowOff>66675</xdr:rowOff>
    </xdr:from>
    <xdr:ext cx="4505325" cy="3371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85725</xdr:colOff>
      <xdr:row>35</xdr:row>
      <xdr:rowOff>66675</xdr:rowOff>
    </xdr:from>
    <xdr:ext cx="4505325" cy="337185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723900</xdr:colOff>
      <xdr:row>35</xdr:row>
      <xdr:rowOff>66675</xdr:rowOff>
    </xdr:from>
    <xdr:ext cx="4505325" cy="33718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4</xdr:row>
      <xdr:rowOff>104775</xdr:rowOff>
    </xdr:from>
    <xdr:ext cx="6762750" cy="337185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285750</xdr:colOff>
      <xdr:row>4</xdr:row>
      <xdr:rowOff>104775</xdr:rowOff>
    </xdr:from>
    <xdr:ext cx="6762750" cy="3371850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57150</xdr:colOff>
      <xdr:row>23</xdr:row>
      <xdr:rowOff>85725</xdr:rowOff>
    </xdr:from>
    <xdr:ext cx="6762750" cy="21240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8</xdr:col>
      <xdr:colOff>285750</xdr:colOff>
      <xdr:row>23</xdr:row>
      <xdr:rowOff>85725</xdr:rowOff>
    </xdr:from>
    <xdr:ext cx="6762750" cy="2124075"/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57150</xdr:colOff>
      <xdr:row>54</xdr:row>
      <xdr:rowOff>104775</xdr:rowOff>
    </xdr:from>
    <xdr:ext cx="6791325" cy="4762500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8</xdr:col>
      <xdr:colOff>323850</xdr:colOff>
      <xdr:row>54</xdr:row>
      <xdr:rowOff>104775</xdr:rowOff>
    </xdr:from>
    <xdr:ext cx="6734175" cy="4762500"/>
    <xdr:graphicFrame macro="">
      <xdr:nvGraphicFramePr>
        <xdr:cNvPr id="10" name="Chart 9" title="Gráfic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428625</xdr:colOff>
      <xdr:row>0</xdr:row>
      <xdr:rowOff>9525</xdr:rowOff>
    </xdr:from>
    <xdr:ext cx="7477125" cy="1247775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40613" y="3256125"/>
          <a:ext cx="10010775" cy="1047750"/>
        </a:xfrm>
        <a:prstGeom prst="roundRect">
          <a:avLst>
            <a:gd name="adj" fmla="val 16667"/>
          </a:avLst>
        </a:prstGeom>
        <a:gradFill>
          <a:gsLst>
            <a:gs pos="0">
              <a:srgbClr val="3177EE"/>
            </a:gs>
            <a:gs pos="100000">
              <a:srgbClr val="113D8A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  <a:effectLst>
          <a:outerShdw blurRad="40000" dist="23000" dir="5400000" rotWithShape="0">
            <a:srgbClr val="000000">
              <a:alpha val="33725"/>
            </a:srgbClr>
          </a:outerShdw>
          <a:reflection stA="52000" endA="300" endPos="35000" sy="-100000" algn="bl" rotWithShape="0"/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Arial"/>
            <a:buNone/>
          </a:pPr>
          <a:r>
            <a:rPr lang="en-US" sz="4200" b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GRÁFICOS DE RESULTADOS</a:t>
          </a:r>
          <a:endParaRPr sz="4000"/>
        </a:p>
      </xdr:txBody>
    </xdr:sp>
    <xdr:clientData fLocksWithSheet="0"/>
  </xdr:oneCellAnchor>
  <xdr:oneCellAnchor>
    <xdr:from>
      <xdr:col>0</xdr:col>
      <xdr:colOff>552450</xdr:colOff>
      <xdr:row>0</xdr:row>
      <xdr:rowOff>57150</xdr:rowOff>
    </xdr:from>
    <xdr:ext cx="1771650" cy="714375"/>
    <xdr:pic>
      <xdr:nvPicPr>
        <xdr:cNvPr id="12" name="image1.png" title="Imagem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57"/>
  <sheetViews>
    <sheetView showGridLines="0" tabSelected="1" workbookViewId="0">
      <pane xSplit="4" topLeftCell="E1" activePane="topRight" state="frozen"/>
      <selection pane="topRight" activeCell="F2" sqref="F2"/>
    </sheetView>
  </sheetViews>
  <sheetFormatPr defaultColWidth="14.42578125" defaultRowHeight="15" customHeight="1" outlineLevelCol="1"/>
  <cols>
    <col min="1" max="1" width="1.5703125" customWidth="1"/>
    <col min="2" max="2" width="5.5703125" customWidth="1"/>
    <col min="3" max="3" width="46.28515625" customWidth="1"/>
    <col min="4" max="4" width="6" customWidth="1"/>
    <col min="5" max="5" width="1.5703125" customWidth="1" outlineLevel="1"/>
    <col min="6" max="31" width="4.42578125" customWidth="1" outlineLevel="1"/>
    <col min="32" max="32" width="2.140625" customWidth="1"/>
    <col min="33" max="58" width="4.42578125" customWidth="1" outlineLevel="1"/>
    <col min="59" max="59" width="2.28515625" customWidth="1" outlineLevel="1"/>
    <col min="60" max="60" width="9.7109375" customWidth="1"/>
    <col min="61" max="61" width="9.42578125" customWidth="1"/>
    <col min="62" max="62" width="16" customWidth="1"/>
    <col min="63" max="63" width="1.5703125" customWidth="1"/>
    <col min="64" max="64" width="9.85546875" customWidth="1"/>
    <col min="65" max="65" width="9.5703125" customWidth="1"/>
    <col min="66" max="66" width="14.85546875" customWidth="1"/>
    <col min="67" max="67" width="1.5703125" customWidth="1"/>
    <col min="68" max="68" width="10.140625" customWidth="1"/>
    <col min="69" max="69" width="1.5703125" customWidth="1"/>
  </cols>
  <sheetData>
    <row r="1" spans="1:69" ht="7.5" customHeight="1">
      <c r="A1" s="1"/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ht="18.75">
      <c r="A2" s="1"/>
      <c r="B2" s="1"/>
      <c r="C2" s="1"/>
      <c r="D2" s="2"/>
      <c r="E2" s="2"/>
      <c r="F2" s="2"/>
      <c r="G2" s="2"/>
      <c r="H2" s="147" t="s">
        <v>0</v>
      </c>
      <c r="I2" s="145"/>
      <c r="J2" s="145"/>
      <c r="K2" s="146"/>
      <c r="L2" s="149" t="s">
        <v>1</v>
      </c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6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spans="1:69" ht="7.5" customHeight="1">
      <c r="A3" s="1"/>
      <c r="B3" s="5"/>
      <c r="C3" s="5"/>
      <c r="D3" s="6"/>
      <c r="E3" s="6"/>
      <c r="F3" s="6"/>
      <c r="G3" s="6"/>
      <c r="H3" s="7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69" ht="21">
      <c r="A4" s="1"/>
      <c r="B4" s="5"/>
      <c r="C4" s="5"/>
      <c r="D4" s="6"/>
      <c r="E4" s="6"/>
      <c r="F4" s="8"/>
      <c r="G4" s="8"/>
      <c r="H4" s="159" t="s">
        <v>2</v>
      </c>
      <c r="I4" s="145"/>
      <c r="J4" s="145"/>
      <c r="K4" s="146"/>
      <c r="L4" s="160" t="s">
        <v>3</v>
      </c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6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69" ht="21">
      <c r="A5" s="1"/>
      <c r="B5" s="5"/>
      <c r="C5" s="5"/>
      <c r="D5" s="6"/>
      <c r="E5" s="6"/>
      <c r="F5" s="4"/>
      <c r="G5" s="4"/>
      <c r="H5" s="161" t="s">
        <v>4</v>
      </c>
      <c r="I5" s="155"/>
      <c r="J5" s="155"/>
      <c r="K5" s="156"/>
      <c r="L5" s="162" t="s">
        <v>5</v>
      </c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6"/>
      <c r="AK5" s="6"/>
      <c r="AL5" s="6"/>
      <c r="AM5" s="6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</row>
    <row r="6" spans="1:69" ht="7.5" customHeight="1">
      <c r="A6" s="1"/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2"/>
      <c r="BM6" s="2"/>
      <c r="BN6" s="2"/>
      <c r="BO6" s="2"/>
      <c r="BP6" s="2"/>
      <c r="BQ6" s="2"/>
    </row>
    <row r="7" spans="1:69" ht="18.75">
      <c r="A7" s="1"/>
      <c r="B7" s="5"/>
      <c r="C7" s="5"/>
      <c r="D7" s="6"/>
      <c r="E7" s="6"/>
      <c r="F7" s="4"/>
      <c r="G7" s="4"/>
      <c r="H7" s="144" t="s">
        <v>6</v>
      </c>
      <c r="I7" s="145"/>
      <c r="J7" s="145"/>
      <c r="K7" s="146"/>
      <c r="L7" s="149" t="s">
        <v>7</v>
      </c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6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2"/>
      <c r="BH7" s="2"/>
      <c r="BI7" s="2"/>
      <c r="BJ7" s="8"/>
      <c r="BK7" s="6"/>
      <c r="BL7" s="2"/>
      <c r="BM7" s="2"/>
      <c r="BN7" s="2"/>
      <c r="BO7" s="2"/>
      <c r="BP7" s="2"/>
      <c r="BQ7" s="2"/>
    </row>
    <row r="8" spans="1:69" ht="18.75">
      <c r="A8" s="1"/>
      <c r="B8" s="5"/>
      <c r="C8" s="5"/>
      <c r="D8" s="6"/>
      <c r="E8" s="6"/>
      <c r="F8" s="8"/>
      <c r="G8" s="8"/>
      <c r="H8" s="147" t="s">
        <v>8</v>
      </c>
      <c r="I8" s="145"/>
      <c r="J8" s="145"/>
      <c r="K8" s="145"/>
      <c r="L8" s="149" t="s">
        <v>9</v>
      </c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6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2"/>
      <c r="BM8" s="2"/>
      <c r="BN8" s="2"/>
      <c r="BO8" s="2"/>
      <c r="BP8" s="2"/>
      <c r="BQ8" s="2"/>
    </row>
    <row r="9" spans="1:69" ht="7.5" customHeight="1">
      <c r="A9" s="1"/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2"/>
      <c r="BM9" s="2"/>
      <c r="BN9" s="2"/>
      <c r="BO9" s="2"/>
      <c r="BP9" s="2"/>
      <c r="BQ9" s="2"/>
    </row>
    <row r="10" spans="1:69" ht="14.25" customHeight="1">
      <c r="A10" s="1"/>
      <c r="B10" s="5"/>
      <c r="C10" s="5"/>
      <c r="D10" s="6"/>
      <c r="E10" s="6"/>
      <c r="F10" s="150" t="s">
        <v>10</v>
      </c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6"/>
      <c r="AF10" s="9"/>
      <c r="AG10" s="150" t="s">
        <v>11</v>
      </c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6"/>
      <c r="BG10" s="9"/>
      <c r="BH10" s="151" t="s">
        <v>10</v>
      </c>
      <c r="BI10" s="152"/>
      <c r="BJ10" s="153"/>
      <c r="BK10" s="10"/>
      <c r="BL10" s="151" t="s">
        <v>11</v>
      </c>
      <c r="BM10" s="152"/>
      <c r="BN10" s="153"/>
      <c r="BO10" s="9"/>
      <c r="BP10" s="157" t="s">
        <v>12</v>
      </c>
      <c r="BQ10" s="9"/>
    </row>
    <row r="11" spans="1:69" ht="14.25" customHeight="1">
      <c r="A11" s="1"/>
      <c r="B11" s="5"/>
      <c r="C11" s="5"/>
      <c r="D11" s="6"/>
      <c r="E11" s="6"/>
      <c r="F11" s="11" t="s">
        <v>13</v>
      </c>
      <c r="G11" s="11" t="s">
        <v>13</v>
      </c>
      <c r="H11" s="11" t="s">
        <v>13</v>
      </c>
      <c r="I11" s="11" t="s">
        <v>13</v>
      </c>
      <c r="J11" s="11" t="s">
        <v>13</v>
      </c>
      <c r="K11" s="11" t="s">
        <v>13</v>
      </c>
      <c r="L11" s="11" t="s">
        <v>13</v>
      </c>
      <c r="M11" s="11" t="s">
        <v>13</v>
      </c>
      <c r="N11" s="11" t="s">
        <v>13</v>
      </c>
      <c r="O11" s="11" t="s">
        <v>13</v>
      </c>
      <c r="P11" s="11" t="s">
        <v>13</v>
      </c>
      <c r="Q11" s="11" t="s">
        <v>13</v>
      </c>
      <c r="R11" s="11" t="s">
        <v>13</v>
      </c>
      <c r="S11" s="11" t="s">
        <v>13</v>
      </c>
      <c r="T11" s="11" t="s">
        <v>13</v>
      </c>
      <c r="U11" s="11" t="s">
        <v>13</v>
      </c>
      <c r="V11" s="11" t="s">
        <v>13</v>
      </c>
      <c r="W11" s="11" t="s">
        <v>13</v>
      </c>
      <c r="X11" s="11" t="s">
        <v>13</v>
      </c>
      <c r="Y11" s="11" t="s">
        <v>13</v>
      </c>
      <c r="Z11" s="11" t="s">
        <v>13</v>
      </c>
      <c r="AA11" s="11" t="s">
        <v>13</v>
      </c>
      <c r="AB11" s="11" t="s">
        <v>13</v>
      </c>
      <c r="AC11" s="11" t="s">
        <v>13</v>
      </c>
      <c r="AD11" s="11" t="s">
        <v>13</v>
      </c>
      <c r="AE11" s="11" t="s">
        <v>13</v>
      </c>
      <c r="AF11" s="12"/>
      <c r="AG11" s="13" t="s">
        <v>13</v>
      </c>
      <c r="AH11" s="13" t="s">
        <v>13</v>
      </c>
      <c r="AI11" s="13" t="s">
        <v>13</v>
      </c>
      <c r="AJ11" s="13" t="s">
        <v>13</v>
      </c>
      <c r="AK11" s="13" t="s">
        <v>13</v>
      </c>
      <c r="AL11" s="13" t="s">
        <v>13</v>
      </c>
      <c r="AM11" s="13" t="s">
        <v>13</v>
      </c>
      <c r="AN11" s="13" t="s">
        <v>13</v>
      </c>
      <c r="AO11" s="13" t="s">
        <v>13</v>
      </c>
      <c r="AP11" s="13" t="s">
        <v>13</v>
      </c>
      <c r="AQ11" s="13" t="s">
        <v>13</v>
      </c>
      <c r="AR11" s="13" t="s">
        <v>13</v>
      </c>
      <c r="AS11" s="13" t="s">
        <v>13</v>
      </c>
      <c r="AT11" s="13" t="s">
        <v>13</v>
      </c>
      <c r="AU11" s="13" t="s">
        <v>13</v>
      </c>
      <c r="AV11" s="13" t="s">
        <v>13</v>
      </c>
      <c r="AW11" s="13" t="s">
        <v>13</v>
      </c>
      <c r="AX11" s="13" t="s">
        <v>13</v>
      </c>
      <c r="AY11" s="13" t="s">
        <v>13</v>
      </c>
      <c r="AZ11" s="13" t="s">
        <v>13</v>
      </c>
      <c r="BA11" s="13" t="s">
        <v>13</v>
      </c>
      <c r="BB11" s="13" t="s">
        <v>13</v>
      </c>
      <c r="BC11" s="13" t="s">
        <v>13</v>
      </c>
      <c r="BD11" s="13" t="s">
        <v>13</v>
      </c>
      <c r="BE11" s="13" t="s">
        <v>13</v>
      </c>
      <c r="BF11" s="13" t="s">
        <v>13</v>
      </c>
      <c r="BG11" s="9"/>
      <c r="BH11" s="154"/>
      <c r="BI11" s="155"/>
      <c r="BJ11" s="156"/>
      <c r="BK11" s="10"/>
      <c r="BL11" s="154"/>
      <c r="BM11" s="155"/>
      <c r="BN11" s="156"/>
      <c r="BO11" s="9"/>
      <c r="BP11" s="158"/>
      <c r="BQ11" s="9"/>
    </row>
    <row r="12" spans="1:69" ht="14.25" customHeight="1">
      <c r="A12" s="1"/>
      <c r="B12" s="14" t="s">
        <v>14</v>
      </c>
      <c r="C12" s="14" t="s">
        <v>15</v>
      </c>
      <c r="D12" s="15" t="s">
        <v>16</v>
      </c>
      <c r="E12" s="16"/>
      <c r="F12" s="17">
        <v>1</v>
      </c>
      <c r="G12" s="17">
        <v>2</v>
      </c>
      <c r="H12" s="17">
        <v>3</v>
      </c>
      <c r="I12" s="17">
        <v>4</v>
      </c>
      <c r="J12" s="17">
        <v>5</v>
      </c>
      <c r="K12" s="17">
        <v>6</v>
      </c>
      <c r="L12" s="17">
        <v>7</v>
      </c>
      <c r="M12" s="17">
        <v>8</v>
      </c>
      <c r="N12" s="17">
        <v>9</v>
      </c>
      <c r="O12" s="17">
        <v>10</v>
      </c>
      <c r="P12" s="17">
        <v>11</v>
      </c>
      <c r="Q12" s="17">
        <v>12</v>
      </c>
      <c r="R12" s="17">
        <v>13</v>
      </c>
      <c r="S12" s="17">
        <v>27</v>
      </c>
      <c r="T12" s="17">
        <v>28</v>
      </c>
      <c r="U12" s="17">
        <v>29</v>
      </c>
      <c r="V12" s="17">
        <v>30</v>
      </c>
      <c r="W12" s="17">
        <v>31</v>
      </c>
      <c r="X12" s="17">
        <v>32</v>
      </c>
      <c r="Y12" s="17">
        <v>33</v>
      </c>
      <c r="Z12" s="17">
        <v>34</v>
      </c>
      <c r="AA12" s="17">
        <v>35</v>
      </c>
      <c r="AB12" s="17">
        <v>36</v>
      </c>
      <c r="AC12" s="17">
        <v>37</v>
      </c>
      <c r="AD12" s="17">
        <v>38</v>
      </c>
      <c r="AE12" s="17">
        <v>39</v>
      </c>
      <c r="AF12" s="2"/>
      <c r="AG12" s="17">
        <v>14</v>
      </c>
      <c r="AH12" s="17">
        <v>15</v>
      </c>
      <c r="AI12" s="17">
        <v>16</v>
      </c>
      <c r="AJ12" s="17">
        <v>17</v>
      </c>
      <c r="AK12" s="17">
        <v>18</v>
      </c>
      <c r="AL12" s="17">
        <v>19</v>
      </c>
      <c r="AM12" s="17">
        <v>20</v>
      </c>
      <c r="AN12" s="17">
        <v>21</v>
      </c>
      <c r="AO12" s="17">
        <v>22</v>
      </c>
      <c r="AP12" s="17">
        <v>23</v>
      </c>
      <c r="AQ12" s="17">
        <v>24</v>
      </c>
      <c r="AR12" s="17">
        <v>25</v>
      </c>
      <c r="AS12" s="17">
        <v>26</v>
      </c>
      <c r="AT12" s="17">
        <v>40</v>
      </c>
      <c r="AU12" s="17">
        <v>41</v>
      </c>
      <c r="AV12" s="17">
        <v>42</v>
      </c>
      <c r="AW12" s="17">
        <v>43</v>
      </c>
      <c r="AX12" s="17">
        <v>44</v>
      </c>
      <c r="AY12" s="17">
        <v>45</v>
      </c>
      <c r="AZ12" s="17">
        <v>46</v>
      </c>
      <c r="BA12" s="17">
        <v>47</v>
      </c>
      <c r="BB12" s="17">
        <v>48</v>
      </c>
      <c r="BC12" s="17">
        <v>49</v>
      </c>
      <c r="BD12" s="17">
        <v>50</v>
      </c>
      <c r="BE12" s="17">
        <v>51</v>
      </c>
      <c r="BF12" s="17">
        <v>52</v>
      </c>
      <c r="BG12" s="2"/>
      <c r="BH12" s="18" t="s">
        <v>17</v>
      </c>
      <c r="BI12" s="18" t="s">
        <v>18</v>
      </c>
      <c r="BJ12" s="19" t="s">
        <v>19</v>
      </c>
      <c r="BK12" s="6"/>
      <c r="BL12" s="18" t="s">
        <v>17</v>
      </c>
      <c r="BM12" s="18" t="s">
        <v>18</v>
      </c>
      <c r="BN12" s="19" t="s">
        <v>19</v>
      </c>
      <c r="BO12" s="2"/>
      <c r="BP12" s="19" t="s">
        <v>20</v>
      </c>
      <c r="BQ12" s="2"/>
    </row>
    <row r="13" spans="1:69" ht="14.25" customHeight="1">
      <c r="A13" s="1"/>
      <c r="B13" s="14">
        <v>1</v>
      </c>
      <c r="C13" s="20"/>
      <c r="D13" s="21"/>
      <c r="E13" s="6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"/>
      <c r="BH13" s="26">
        <f t="shared" ref="BH13:BH47" si="0">COUNTIF(F13,$F$53)+COUNTIF(G13,$G$53)+COUNTIF(H13,$H$53)+COUNTIF(I13,$I$53)+COUNTIF(J13,$J$53)+COUNTIF(K13,$K$53)+COUNTIF(L13,$L$53)+COUNTIF(M13,$M$53)+COUNTIF(N13,$N$53)+COUNTIF(O13,$O$53)+COUNTIF(P13,$P$53)+COUNTIF(Q13,$Q$53)+COUNTIF(R13,$R$53)+COUNTIF(S13,$S$53)+COUNTIF(T13,$T$53)+COUNTIF(U13,$U$53)+COUNTIF(V13,$V$53)+COUNTIF(W13,$W$53)+COUNTIF(X13,$X$53)+COUNTIF(Y13,$Y$53)+COUNTIF(Z13,$Z$53)+COUNTIF(AA13,$AA$53)+COUNTIF(AB13,$AB$53)+COUNTIF(AC13,$AC$53)+COUNTIF(AD13,$AD$53)+COUNTIF(AE13,$AE$53)</f>
        <v>0</v>
      </c>
      <c r="BI13" s="27">
        <f t="shared" ref="BI13:BI47" si="1">BH13/26</f>
        <v>0</v>
      </c>
      <c r="BJ13" s="28" t="str">
        <f t="shared" ref="BJ13:BJ47" si="2">IF(D13="L","EM ANÁLISE",IF(D13="T","TRANSFERIDO",IF(D13="F","FALTOU",IF(D13="FF","FALECEU",IF(C13="","...",IF(BH13&gt;=21,"ADEQUADO",IF(BH13&gt;=14,"INTERMEDIÁRIO",IF(BH13&gt;7,"CRÍTICO","MUITO CRÍTICO"))))))))</f>
        <v>...</v>
      </c>
      <c r="BK13" s="6"/>
      <c r="BL13" s="26">
        <f t="shared" ref="BL13:BL47" si="3">COUNTIF(AG13,$AG$53)+COUNTIF(AH13,$AH$53)+COUNTIF(AI13,$AI$53)+COUNTIF(AJ13,$AJ$53)+COUNTIF(AK13,$AK$53)+COUNTIF(AL13,$AL$53)+COUNTIF(AM13,$AM$53)+COUNTIF(AN13,$AN$53)+COUNTIF(AO13,$AO$53)+COUNTIF(AP13,$AP$53)+COUNTIF(AQ13,$AQ$53)+COUNTIF(AR13,$AR$53)+COUNTIF(AS13,$AS$53)+COUNTIF(AT13,$AT$53)+COUNTIF(AU13,$AU$53)+COUNTIF(AV13,$AV$53)+COUNTIF(AW13,$AW$53)+COUNTIF(AX13,$AX$53)+COUNTIF(AY13,$AY$53)+COUNTIF(AZ13,$AZ$53)+COUNTIF(BA13,$BA$53)+COUNTIF(BB13,$BB$53)+COUNTIF(BC13,$BC$53)+COUNTIF(BD13,$BD$53)+COUNTIF(BE13,$BE$53)+COUNTIF(BF13,$BF$53)</f>
        <v>0</v>
      </c>
      <c r="BM13" s="27">
        <f t="shared" ref="BM13:BM47" si="4">BL13/26</f>
        <v>0</v>
      </c>
      <c r="BN13" s="28" t="str">
        <f t="shared" ref="BN13:BN47" si="5">IF(D13="L","EM ANÁLISE",IF(D13="T","TRANSFERIDO",IF(D13="F","FALTOU",IF(D13="FF","FALECEU",IF(C13="","...",IF(BL13&gt;=21,"ADEQUADO",IF(BL13&gt;=14,"INTERMEDIÁRIO",IF(BL13&gt;7,"CRÍTICO","MUITO CRÍTICO"))))))))</f>
        <v>...</v>
      </c>
      <c r="BO13" s="2"/>
      <c r="BP13" s="29"/>
      <c r="BQ13" s="2"/>
    </row>
    <row r="14" spans="1:69" ht="14.25" customHeight="1">
      <c r="A14" s="1"/>
      <c r="B14" s="14">
        <f t="shared" ref="B14:B47" si="6">B13+1</f>
        <v>2</v>
      </c>
      <c r="C14" s="30"/>
      <c r="D14" s="21"/>
      <c r="E14" s="6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"/>
      <c r="BH14" s="26">
        <f t="shared" si="0"/>
        <v>0</v>
      </c>
      <c r="BI14" s="27">
        <f t="shared" si="1"/>
        <v>0</v>
      </c>
      <c r="BJ14" s="28" t="str">
        <f t="shared" si="2"/>
        <v>...</v>
      </c>
      <c r="BK14" s="6"/>
      <c r="BL14" s="26">
        <f t="shared" si="3"/>
        <v>0</v>
      </c>
      <c r="BM14" s="27">
        <f t="shared" si="4"/>
        <v>0</v>
      </c>
      <c r="BN14" s="28" t="str">
        <f t="shared" si="5"/>
        <v>...</v>
      </c>
      <c r="BO14" s="2"/>
      <c r="BP14" s="29"/>
      <c r="BQ14" s="2"/>
    </row>
    <row r="15" spans="1:69" ht="14.25" customHeight="1">
      <c r="A15" s="1"/>
      <c r="B15" s="14">
        <f t="shared" si="6"/>
        <v>3</v>
      </c>
      <c r="C15" s="30"/>
      <c r="D15" s="21"/>
      <c r="E15" s="6"/>
      <c r="F15" s="3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24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"/>
      <c r="BH15" s="26">
        <f t="shared" si="0"/>
        <v>0</v>
      </c>
      <c r="BI15" s="27">
        <f t="shared" si="1"/>
        <v>0</v>
      </c>
      <c r="BJ15" s="28" t="str">
        <f t="shared" si="2"/>
        <v>...</v>
      </c>
      <c r="BK15" s="6"/>
      <c r="BL15" s="26">
        <f t="shared" si="3"/>
        <v>0</v>
      </c>
      <c r="BM15" s="27">
        <f t="shared" si="4"/>
        <v>0</v>
      </c>
      <c r="BN15" s="28" t="str">
        <f t="shared" si="5"/>
        <v>...</v>
      </c>
      <c r="BO15" s="2"/>
      <c r="BP15" s="29"/>
      <c r="BQ15" s="2"/>
    </row>
    <row r="16" spans="1:69" ht="14.25" customHeight="1">
      <c r="A16" s="1"/>
      <c r="B16" s="14">
        <f t="shared" si="6"/>
        <v>4</v>
      </c>
      <c r="C16" s="30"/>
      <c r="D16" s="21"/>
      <c r="E16" s="6"/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24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"/>
      <c r="BH16" s="26">
        <f t="shared" si="0"/>
        <v>0</v>
      </c>
      <c r="BI16" s="27">
        <f t="shared" si="1"/>
        <v>0</v>
      </c>
      <c r="BJ16" s="28" t="str">
        <f t="shared" si="2"/>
        <v>...</v>
      </c>
      <c r="BK16" s="6"/>
      <c r="BL16" s="26">
        <f t="shared" si="3"/>
        <v>0</v>
      </c>
      <c r="BM16" s="27">
        <f t="shared" si="4"/>
        <v>0</v>
      </c>
      <c r="BN16" s="28" t="str">
        <f t="shared" si="5"/>
        <v>...</v>
      </c>
      <c r="BO16" s="2"/>
      <c r="BP16" s="29"/>
      <c r="BQ16" s="2"/>
    </row>
    <row r="17" spans="1:69" ht="14.25" customHeight="1">
      <c r="A17" s="1"/>
      <c r="B17" s="14">
        <f t="shared" si="6"/>
        <v>5</v>
      </c>
      <c r="C17" s="30"/>
      <c r="D17" s="21"/>
      <c r="E17" s="6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24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"/>
      <c r="BH17" s="26">
        <f t="shared" si="0"/>
        <v>0</v>
      </c>
      <c r="BI17" s="27">
        <f t="shared" si="1"/>
        <v>0</v>
      </c>
      <c r="BJ17" s="28" t="str">
        <f t="shared" si="2"/>
        <v>...</v>
      </c>
      <c r="BK17" s="6"/>
      <c r="BL17" s="26">
        <f t="shared" si="3"/>
        <v>0</v>
      </c>
      <c r="BM17" s="27">
        <f t="shared" si="4"/>
        <v>0</v>
      </c>
      <c r="BN17" s="28" t="str">
        <f t="shared" si="5"/>
        <v>...</v>
      </c>
      <c r="BO17" s="2"/>
      <c r="BP17" s="29"/>
      <c r="BQ17" s="2"/>
    </row>
    <row r="18" spans="1:69" ht="14.25" customHeight="1">
      <c r="A18" s="1"/>
      <c r="B18" s="14">
        <f t="shared" si="6"/>
        <v>6</v>
      </c>
      <c r="C18" s="30"/>
      <c r="D18" s="21"/>
      <c r="E18" s="6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24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"/>
      <c r="BH18" s="26">
        <f t="shared" si="0"/>
        <v>0</v>
      </c>
      <c r="BI18" s="27">
        <f t="shared" si="1"/>
        <v>0</v>
      </c>
      <c r="BJ18" s="28" t="str">
        <f t="shared" si="2"/>
        <v>...</v>
      </c>
      <c r="BK18" s="6"/>
      <c r="BL18" s="26">
        <f t="shared" si="3"/>
        <v>0</v>
      </c>
      <c r="BM18" s="27">
        <f t="shared" si="4"/>
        <v>0</v>
      </c>
      <c r="BN18" s="28" t="str">
        <f t="shared" si="5"/>
        <v>...</v>
      </c>
      <c r="BO18" s="2"/>
      <c r="BP18" s="29"/>
      <c r="BQ18" s="2"/>
    </row>
    <row r="19" spans="1:69" ht="14.25" customHeight="1">
      <c r="A19" s="1"/>
      <c r="B19" s="14">
        <f t="shared" si="6"/>
        <v>7</v>
      </c>
      <c r="C19" s="30"/>
      <c r="D19" s="21"/>
      <c r="E19" s="6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24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"/>
      <c r="BH19" s="26">
        <f t="shared" si="0"/>
        <v>0</v>
      </c>
      <c r="BI19" s="27">
        <f t="shared" si="1"/>
        <v>0</v>
      </c>
      <c r="BJ19" s="28" t="str">
        <f t="shared" si="2"/>
        <v>...</v>
      </c>
      <c r="BK19" s="6"/>
      <c r="BL19" s="26">
        <f t="shared" si="3"/>
        <v>0</v>
      </c>
      <c r="BM19" s="27">
        <f t="shared" si="4"/>
        <v>0</v>
      </c>
      <c r="BN19" s="28" t="str">
        <f t="shared" si="5"/>
        <v>...</v>
      </c>
      <c r="BO19" s="2"/>
      <c r="BP19" s="29"/>
      <c r="BQ19" s="2"/>
    </row>
    <row r="20" spans="1:69" ht="14.25" customHeight="1">
      <c r="A20" s="1"/>
      <c r="B20" s="14">
        <f t="shared" si="6"/>
        <v>8</v>
      </c>
      <c r="C20" s="30"/>
      <c r="D20" s="21"/>
      <c r="E20" s="6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24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"/>
      <c r="BH20" s="26">
        <f t="shared" si="0"/>
        <v>0</v>
      </c>
      <c r="BI20" s="27">
        <f t="shared" si="1"/>
        <v>0</v>
      </c>
      <c r="BJ20" s="28" t="str">
        <f t="shared" si="2"/>
        <v>...</v>
      </c>
      <c r="BK20" s="6"/>
      <c r="BL20" s="26">
        <f t="shared" si="3"/>
        <v>0</v>
      </c>
      <c r="BM20" s="27">
        <f t="shared" si="4"/>
        <v>0</v>
      </c>
      <c r="BN20" s="28" t="str">
        <f t="shared" si="5"/>
        <v>...</v>
      </c>
      <c r="BO20" s="2"/>
      <c r="BP20" s="29"/>
      <c r="BQ20" s="2"/>
    </row>
    <row r="21" spans="1:69" ht="14.25" customHeight="1">
      <c r="A21" s="1"/>
      <c r="B21" s="14">
        <f t="shared" si="6"/>
        <v>9</v>
      </c>
      <c r="C21" s="30"/>
      <c r="D21" s="21"/>
      <c r="E21" s="6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24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"/>
      <c r="BH21" s="26">
        <f t="shared" si="0"/>
        <v>0</v>
      </c>
      <c r="BI21" s="27">
        <f t="shared" si="1"/>
        <v>0</v>
      </c>
      <c r="BJ21" s="28" t="str">
        <f t="shared" si="2"/>
        <v>...</v>
      </c>
      <c r="BK21" s="6"/>
      <c r="BL21" s="26">
        <f t="shared" si="3"/>
        <v>0</v>
      </c>
      <c r="BM21" s="27">
        <f t="shared" si="4"/>
        <v>0</v>
      </c>
      <c r="BN21" s="28" t="str">
        <f t="shared" si="5"/>
        <v>...</v>
      </c>
      <c r="BO21" s="2"/>
      <c r="BP21" s="29"/>
      <c r="BQ21" s="2"/>
    </row>
    <row r="22" spans="1:69" ht="14.25" customHeight="1">
      <c r="A22" s="1"/>
      <c r="B22" s="14">
        <f t="shared" si="6"/>
        <v>10</v>
      </c>
      <c r="C22" s="30"/>
      <c r="D22" s="21"/>
      <c r="E22" s="6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24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"/>
      <c r="BH22" s="26">
        <f t="shared" si="0"/>
        <v>0</v>
      </c>
      <c r="BI22" s="27">
        <f t="shared" si="1"/>
        <v>0</v>
      </c>
      <c r="BJ22" s="28" t="str">
        <f t="shared" si="2"/>
        <v>...</v>
      </c>
      <c r="BK22" s="6"/>
      <c r="BL22" s="26">
        <f t="shared" si="3"/>
        <v>0</v>
      </c>
      <c r="BM22" s="27">
        <f t="shared" si="4"/>
        <v>0</v>
      </c>
      <c r="BN22" s="28" t="str">
        <f t="shared" si="5"/>
        <v>...</v>
      </c>
      <c r="BO22" s="2"/>
      <c r="BP22" s="29"/>
      <c r="BQ22" s="2"/>
    </row>
    <row r="23" spans="1:69" ht="14.25" customHeight="1">
      <c r="A23" s="1"/>
      <c r="B23" s="14">
        <f t="shared" si="6"/>
        <v>11</v>
      </c>
      <c r="C23" s="30"/>
      <c r="D23" s="21"/>
      <c r="E23" s="6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24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"/>
      <c r="BH23" s="26">
        <f t="shared" si="0"/>
        <v>0</v>
      </c>
      <c r="BI23" s="27">
        <f t="shared" si="1"/>
        <v>0</v>
      </c>
      <c r="BJ23" s="28" t="str">
        <f t="shared" si="2"/>
        <v>...</v>
      </c>
      <c r="BK23" s="6"/>
      <c r="BL23" s="26">
        <f t="shared" si="3"/>
        <v>0</v>
      </c>
      <c r="BM23" s="27">
        <f t="shared" si="4"/>
        <v>0</v>
      </c>
      <c r="BN23" s="28" t="str">
        <f t="shared" si="5"/>
        <v>...</v>
      </c>
      <c r="BO23" s="2"/>
      <c r="BP23" s="29"/>
      <c r="BQ23" s="2"/>
    </row>
    <row r="24" spans="1:69" ht="14.25" customHeight="1">
      <c r="A24" s="1"/>
      <c r="B24" s="14">
        <f t="shared" si="6"/>
        <v>12</v>
      </c>
      <c r="C24" s="30"/>
      <c r="D24" s="21"/>
      <c r="E24" s="6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24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"/>
      <c r="BH24" s="26">
        <f t="shared" si="0"/>
        <v>0</v>
      </c>
      <c r="BI24" s="27">
        <f t="shared" si="1"/>
        <v>0</v>
      </c>
      <c r="BJ24" s="28" t="str">
        <f t="shared" si="2"/>
        <v>...</v>
      </c>
      <c r="BK24" s="6"/>
      <c r="BL24" s="26">
        <f t="shared" si="3"/>
        <v>0</v>
      </c>
      <c r="BM24" s="27">
        <f t="shared" si="4"/>
        <v>0</v>
      </c>
      <c r="BN24" s="28" t="str">
        <f t="shared" si="5"/>
        <v>...</v>
      </c>
      <c r="BO24" s="2"/>
      <c r="BP24" s="29"/>
      <c r="BQ24" s="2"/>
    </row>
    <row r="25" spans="1:69" ht="14.25" customHeight="1">
      <c r="A25" s="1"/>
      <c r="B25" s="14">
        <f t="shared" si="6"/>
        <v>13</v>
      </c>
      <c r="C25" s="30"/>
      <c r="D25" s="21"/>
      <c r="E25" s="6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24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"/>
      <c r="BH25" s="26">
        <f t="shared" si="0"/>
        <v>0</v>
      </c>
      <c r="BI25" s="27">
        <f t="shared" si="1"/>
        <v>0</v>
      </c>
      <c r="BJ25" s="28" t="str">
        <f t="shared" si="2"/>
        <v>...</v>
      </c>
      <c r="BK25" s="6"/>
      <c r="BL25" s="26">
        <f t="shared" si="3"/>
        <v>0</v>
      </c>
      <c r="BM25" s="27">
        <f t="shared" si="4"/>
        <v>0</v>
      </c>
      <c r="BN25" s="28" t="str">
        <f t="shared" si="5"/>
        <v>...</v>
      </c>
      <c r="BO25" s="2"/>
      <c r="BP25" s="29"/>
      <c r="BQ25" s="2"/>
    </row>
    <row r="26" spans="1:69" ht="14.25" customHeight="1">
      <c r="A26" s="1"/>
      <c r="B26" s="14">
        <f t="shared" si="6"/>
        <v>14</v>
      </c>
      <c r="C26" s="30"/>
      <c r="D26" s="21"/>
      <c r="E26" s="6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24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"/>
      <c r="BH26" s="26">
        <f t="shared" si="0"/>
        <v>0</v>
      </c>
      <c r="BI26" s="27">
        <f t="shared" si="1"/>
        <v>0</v>
      </c>
      <c r="BJ26" s="28" t="str">
        <f t="shared" si="2"/>
        <v>...</v>
      </c>
      <c r="BK26" s="6"/>
      <c r="BL26" s="26">
        <f t="shared" si="3"/>
        <v>0</v>
      </c>
      <c r="BM26" s="27">
        <f t="shared" si="4"/>
        <v>0</v>
      </c>
      <c r="BN26" s="28" t="str">
        <f t="shared" si="5"/>
        <v>...</v>
      </c>
      <c r="BO26" s="2"/>
      <c r="BP26" s="29"/>
      <c r="BQ26" s="2"/>
    </row>
    <row r="27" spans="1:69" ht="14.25" customHeight="1">
      <c r="A27" s="1"/>
      <c r="B27" s="14">
        <f t="shared" si="6"/>
        <v>15</v>
      </c>
      <c r="C27" s="30"/>
      <c r="D27" s="21"/>
      <c r="E27" s="6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24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"/>
      <c r="BH27" s="26">
        <f t="shared" si="0"/>
        <v>0</v>
      </c>
      <c r="BI27" s="27">
        <f t="shared" si="1"/>
        <v>0</v>
      </c>
      <c r="BJ27" s="28" t="str">
        <f t="shared" si="2"/>
        <v>...</v>
      </c>
      <c r="BK27" s="6"/>
      <c r="BL27" s="26">
        <f t="shared" si="3"/>
        <v>0</v>
      </c>
      <c r="BM27" s="27">
        <f t="shared" si="4"/>
        <v>0</v>
      </c>
      <c r="BN27" s="28" t="str">
        <f t="shared" si="5"/>
        <v>...</v>
      </c>
      <c r="BO27" s="2"/>
      <c r="BP27" s="29"/>
      <c r="BQ27" s="2"/>
    </row>
    <row r="28" spans="1:69" ht="14.25" customHeight="1">
      <c r="A28" s="1"/>
      <c r="B28" s="14">
        <f t="shared" si="6"/>
        <v>16</v>
      </c>
      <c r="C28" s="30"/>
      <c r="D28" s="21"/>
      <c r="E28" s="6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24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"/>
      <c r="BH28" s="26">
        <f t="shared" si="0"/>
        <v>0</v>
      </c>
      <c r="BI28" s="27">
        <f t="shared" si="1"/>
        <v>0</v>
      </c>
      <c r="BJ28" s="28" t="str">
        <f t="shared" si="2"/>
        <v>...</v>
      </c>
      <c r="BK28" s="6"/>
      <c r="BL28" s="26">
        <f t="shared" si="3"/>
        <v>0</v>
      </c>
      <c r="BM28" s="27">
        <f t="shared" si="4"/>
        <v>0</v>
      </c>
      <c r="BN28" s="28" t="str">
        <f t="shared" si="5"/>
        <v>...</v>
      </c>
      <c r="BO28" s="2"/>
      <c r="BP28" s="29"/>
      <c r="BQ28" s="2"/>
    </row>
    <row r="29" spans="1:69" ht="14.25" customHeight="1">
      <c r="A29" s="1"/>
      <c r="B29" s="14">
        <f t="shared" si="6"/>
        <v>17</v>
      </c>
      <c r="C29" s="30"/>
      <c r="D29" s="21"/>
      <c r="E29" s="6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24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"/>
      <c r="BH29" s="26">
        <f t="shared" si="0"/>
        <v>0</v>
      </c>
      <c r="BI29" s="27">
        <f t="shared" si="1"/>
        <v>0</v>
      </c>
      <c r="BJ29" s="28" t="str">
        <f t="shared" si="2"/>
        <v>...</v>
      </c>
      <c r="BK29" s="6"/>
      <c r="BL29" s="26">
        <f t="shared" si="3"/>
        <v>0</v>
      </c>
      <c r="BM29" s="27">
        <f t="shared" si="4"/>
        <v>0</v>
      </c>
      <c r="BN29" s="28" t="str">
        <f t="shared" si="5"/>
        <v>...</v>
      </c>
      <c r="BO29" s="2"/>
      <c r="BP29" s="29"/>
      <c r="BQ29" s="2"/>
    </row>
    <row r="30" spans="1:69" ht="14.25" customHeight="1">
      <c r="A30" s="1"/>
      <c r="B30" s="14">
        <f t="shared" si="6"/>
        <v>18</v>
      </c>
      <c r="C30" s="30"/>
      <c r="D30" s="21"/>
      <c r="E30" s="6"/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24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"/>
      <c r="BH30" s="26">
        <f t="shared" si="0"/>
        <v>0</v>
      </c>
      <c r="BI30" s="27">
        <f t="shared" si="1"/>
        <v>0</v>
      </c>
      <c r="BJ30" s="28" t="str">
        <f t="shared" si="2"/>
        <v>...</v>
      </c>
      <c r="BK30" s="6"/>
      <c r="BL30" s="26">
        <f t="shared" si="3"/>
        <v>0</v>
      </c>
      <c r="BM30" s="27">
        <f t="shared" si="4"/>
        <v>0</v>
      </c>
      <c r="BN30" s="28" t="str">
        <f t="shared" si="5"/>
        <v>...</v>
      </c>
      <c r="BO30" s="2"/>
      <c r="BP30" s="29"/>
      <c r="BQ30" s="2"/>
    </row>
    <row r="31" spans="1:69" ht="14.25" customHeight="1">
      <c r="A31" s="1"/>
      <c r="B31" s="14">
        <f t="shared" si="6"/>
        <v>19</v>
      </c>
      <c r="C31" s="30"/>
      <c r="D31" s="21"/>
      <c r="E31" s="6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24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"/>
      <c r="BH31" s="26">
        <f t="shared" si="0"/>
        <v>0</v>
      </c>
      <c r="BI31" s="27">
        <f t="shared" si="1"/>
        <v>0</v>
      </c>
      <c r="BJ31" s="28" t="str">
        <f t="shared" si="2"/>
        <v>...</v>
      </c>
      <c r="BK31" s="6"/>
      <c r="BL31" s="26">
        <f t="shared" si="3"/>
        <v>0</v>
      </c>
      <c r="BM31" s="27">
        <f t="shared" si="4"/>
        <v>0</v>
      </c>
      <c r="BN31" s="28" t="str">
        <f t="shared" si="5"/>
        <v>...</v>
      </c>
      <c r="BO31" s="2"/>
      <c r="BP31" s="29"/>
      <c r="BQ31" s="2"/>
    </row>
    <row r="32" spans="1:69" ht="14.25" customHeight="1">
      <c r="A32" s="1"/>
      <c r="B32" s="14">
        <f t="shared" si="6"/>
        <v>20</v>
      </c>
      <c r="C32" s="30"/>
      <c r="D32" s="21"/>
      <c r="E32" s="6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24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"/>
      <c r="BH32" s="26">
        <f t="shared" si="0"/>
        <v>0</v>
      </c>
      <c r="BI32" s="27">
        <f t="shared" si="1"/>
        <v>0</v>
      </c>
      <c r="BJ32" s="28" t="str">
        <f t="shared" si="2"/>
        <v>...</v>
      </c>
      <c r="BK32" s="6"/>
      <c r="BL32" s="26">
        <f t="shared" si="3"/>
        <v>0</v>
      </c>
      <c r="BM32" s="27">
        <f t="shared" si="4"/>
        <v>0</v>
      </c>
      <c r="BN32" s="28" t="str">
        <f t="shared" si="5"/>
        <v>...</v>
      </c>
      <c r="BO32" s="2"/>
      <c r="BP32" s="29"/>
      <c r="BQ32" s="2"/>
    </row>
    <row r="33" spans="1:69" ht="14.25" customHeight="1">
      <c r="A33" s="1"/>
      <c r="B33" s="14">
        <f t="shared" si="6"/>
        <v>21</v>
      </c>
      <c r="C33" s="30"/>
      <c r="D33" s="21"/>
      <c r="E33" s="6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24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"/>
      <c r="BH33" s="26">
        <f t="shared" si="0"/>
        <v>0</v>
      </c>
      <c r="BI33" s="27">
        <f t="shared" si="1"/>
        <v>0</v>
      </c>
      <c r="BJ33" s="28" t="str">
        <f t="shared" si="2"/>
        <v>...</v>
      </c>
      <c r="BK33" s="6"/>
      <c r="BL33" s="26">
        <f t="shared" si="3"/>
        <v>0</v>
      </c>
      <c r="BM33" s="27">
        <f t="shared" si="4"/>
        <v>0</v>
      </c>
      <c r="BN33" s="28" t="str">
        <f t="shared" si="5"/>
        <v>...</v>
      </c>
      <c r="BO33" s="2"/>
      <c r="BP33" s="29"/>
      <c r="BQ33" s="2"/>
    </row>
    <row r="34" spans="1:69" ht="14.25" customHeight="1">
      <c r="A34" s="1"/>
      <c r="B34" s="14">
        <f t="shared" si="6"/>
        <v>22</v>
      </c>
      <c r="C34" s="30"/>
      <c r="D34" s="21"/>
      <c r="E34" s="6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"/>
      <c r="BH34" s="26">
        <f t="shared" si="0"/>
        <v>0</v>
      </c>
      <c r="BI34" s="27">
        <f t="shared" si="1"/>
        <v>0</v>
      </c>
      <c r="BJ34" s="28" t="str">
        <f t="shared" si="2"/>
        <v>...</v>
      </c>
      <c r="BK34" s="6"/>
      <c r="BL34" s="26">
        <f t="shared" si="3"/>
        <v>0</v>
      </c>
      <c r="BM34" s="27">
        <f t="shared" si="4"/>
        <v>0</v>
      </c>
      <c r="BN34" s="28" t="str">
        <f t="shared" si="5"/>
        <v>...</v>
      </c>
      <c r="BO34" s="2"/>
      <c r="BP34" s="29"/>
      <c r="BQ34" s="2"/>
    </row>
    <row r="35" spans="1:69" ht="14.25" customHeight="1">
      <c r="A35" s="1"/>
      <c r="B35" s="14">
        <f t="shared" si="6"/>
        <v>23</v>
      </c>
      <c r="C35" s="30"/>
      <c r="D35" s="21"/>
      <c r="E35" s="6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24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"/>
      <c r="BH35" s="26">
        <f t="shared" si="0"/>
        <v>0</v>
      </c>
      <c r="BI35" s="27">
        <f t="shared" si="1"/>
        <v>0</v>
      </c>
      <c r="BJ35" s="28" t="str">
        <f t="shared" si="2"/>
        <v>...</v>
      </c>
      <c r="BK35" s="6"/>
      <c r="BL35" s="26">
        <f t="shared" si="3"/>
        <v>0</v>
      </c>
      <c r="BM35" s="27">
        <f t="shared" si="4"/>
        <v>0</v>
      </c>
      <c r="BN35" s="28" t="str">
        <f t="shared" si="5"/>
        <v>...</v>
      </c>
      <c r="BO35" s="2"/>
      <c r="BP35" s="29"/>
      <c r="BQ35" s="2"/>
    </row>
    <row r="36" spans="1:69" ht="14.25" customHeight="1">
      <c r="A36" s="1"/>
      <c r="B36" s="14">
        <f t="shared" si="6"/>
        <v>24</v>
      </c>
      <c r="C36" s="30"/>
      <c r="D36" s="21"/>
      <c r="E36" s="6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24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"/>
      <c r="BH36" s="26">
        <f t="shared" si="0"/>
        <v>0</v>
      </c>
      <c r="BI36" s="27">
        <f t="shared" si="1"/>
        <v>0</v>
      </c>
      <c r="BJ36" s="28" t="str">
        <f t="shared" si="2"/>
        <v>...</v>
      </c>
      <c r="BK36" s="6"/>
      <c r="BL36" s="26">
        <f t="shared" si="3"/>
        <v>0</v>
      </c>
      <c r="BM36" s="27">
        <f t="shared" si="4"/>
        <v>0</v>
      </c>
      <c r="BN36" s="28" t="str">
        <f t="shared" si="5"/>
        <v>...</v>
      </c>
      <c r="BO36" s="2"/>
      <c r="BP36" s="29"/>
      <c r="BQ36" s="2"/>
    </row>
    <row r="37" spans="1:69" ht="14.25" customHeight="1">
      <c r="A37" s="1"/>
      <c r="B37" s="14">
        <f t="shared" si="6"/>
        <v>25</v>
      </c>
      <c r="C37" s="30"/>
      <c r="D37" s="21"/>
      <c r="E37" s="6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24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"/>
      <c r="BH37" s="26">
        <f t="shared" si="0"/>
        <v>0</v>
      </c>
      <c r="BI37" s="27">
        <f t="shared" si="1"/>
        <v>0</v>
      </c>
      <c r="BJ37" s="28" t="str">
        <f t="shared" si="2"/>
        <v>...</v>
      </c>
      <c r="BK37" s="6"/>
      <c r="BL37" s="26">
        <f t="shared" si="3"/>
        <v>0</v>
      </c>
      <c r="BM37" s="27">
        <f t="shared" si="4"/>
        <v>0</v>
      </c>
      <c r="BN37" s="28" t="str">
        <f t="shared" si="5"/>
        <v>...</v>
      </c>
      <c r="BO37" s="2"/>
      <c r="BP37" s="29"/>
      <c r="BQ37" s="2"/>
    </row>
    <row r="38" spans="1:69" ht="14.25" customHeight="1">
      <c r="A38" s="1"/>
      <c r="B38" s="14">
        <f t="shared" si="6"/>
        <v>26</v>
      </c>
      <c r="C38" s="30"/>
      <c r="D38" s="21"/>
      <c r="E38" s="6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24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"/>
      <c r="BH38" s="26">
        <f t="shared" si="0"/>
        <v>0</v>
      </c>
      <c r="BI38" s="27">
        <f t="shared" si="1"/>
        <v>0</v>
      </c>
      <c r="BJ38" s="28" t="str">
        <f t="shared" si="2"/>
        <v>...</v>
      </c>
      <c r="BK38" s="6"/>
      <c r="BL38" s="26">
        <f t="shared" si="3"/>
        <v>0</v>
      </c>
      <c r="BM38" s="27">
        <f t="shared" si="4"/>
        <v>0</v>
      </c>
      <c r="BN38" s="28" t="str">
        <f t="shared" si="5"/>
        <v>...</v>
      </c>
      <c r="BO38" s="2"/>
      <c r="BP38" s="29"/>
      <c r="BQ38" s="2"/>
    </row>
    <row r="39" spans="1:69" ht="14.25" customHeight="1">
      <c r="A39" s="1"/>
      <c r="B39" s="14">
        <f t="shared" si="6"/>
        <v>27</v>
      </c>
      <c r="C39" s="30"/>
      <c r="D39" s="21"/>
      <c r="E39" s="6"/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24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"/>
      <c r="BH39" s="26">
        <f t="shared" si="0"/>
        <v>0</v>
      </c>
      <c r="BI39" s="27">
        <f t="shared" si="1"/>
        <v>0</v>
      </c>
      <c r="BJ39" s="28" t="str">
        <f t="shared" si="2"/>
        <v>...</v>
      </c>
      <c r="BK39" s="6"/>
      <c r="BL39" s="26">
        <f t="shared" si="3"/>
        <v>0</v>
      </c>
      <c r="BM39" s="27">
        <f t="shared" si="4"/>
        <v>0</v>
      </c>
      <c r="BN39" s="28" t="str">
        <f t="shared" si="5"/>
        <v>...</v>
      </c>
      <c r="BO39" s="2"/>
      <c r="BP39" s="29"/>
      <c r="BQ39" s="2"/>
    </row>
    <row r="40" spans="1:69" ht="14.25" customHeight="1">
      <c r="A40" s="1"/>
      <c r="B40" s="14">
        <f t="shared" si="6"/>
        <v>28</v>
      </c>
      <c r="C40" s="30"/>
      <c r="D40" s="21"/>
      <c r="E40" s="6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24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"/>
      <c r="BH40" s="26">
        <f t="shared" si="0"/>
        <v>0</v>
      </c>
      <c r="BI40" s="27">
        <f t="shared" si="1"/>
        <v>0</v>
      </c>
      <c r="BJ40" s="28" t="str">
        <f t="shared" si="2"/>
        <v>...</v>
      </c>
      <c r="BK40" s="6"/>
      <c r="BL40" s="26">
        <f t="shared" si="3"/>
        <v>0</v>
      </c>
      <c r="BM40" s="27">
        <f t="shared" si="4"/>
        <v>0</v>
      </c>
      <c r="BN40" s="28" t="str">
        <f t="shared" si="5"/>
        <v>...</v>
      </c>
      <c r="BO40" s="2"/>
      <c r="BP40" s="29"/>
      <c r="BQ40" s="2"/>
    </row>
    <row r="41" spans="1:69" ht="14.25" customHeight="1">
      <c r="A41" s="1"/>
      <c r="B41" s="14">
        <f t="shared" si="6"/>
        <v>29</v>
      </c>
      <c r="C41" s="30"/>
      <c r="D41" s="21"/>
      <c r="E41" s="6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24"/>
      <c r="AG41" s="25"/>
      <c r="AH41" s="33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"/>
      <c r="BH41" s="26">
        <f t="shared" si="0"/>
        <v>0</v>
      </c>
      <c r="BI41" s="27">
        <f t="shared" si="1"/>
        <v>0</v>
      </c>
      <c r="BJ41" s="28" t="str">
        <f t="shared" si="2"/>
        <v>...</v>
      </c>
      <c r="BK41" s="6"/>
      <c r="BL41" s="26">
        <f t="shared" si="3"/>
        <v>0</v>
      </c>
      <c r="BM41" s="27">
        <f t="shared" si="4"/>
        <v>0</v>
      </c>
      <c r="BN41" s="28" t="str">
        <f t="shared" si="5"/>
        <v>...</v>
      </c>
      <c r="BO41" s="2"/>
      <c r="BP41" s="29"/>
      <c r="BQ41" s="2"/>
    </row>
    <row r="42" spans="1:69" ht="14.25" customHeight="1">
      <c r="A42" s="1"/>
      <c r="B42" s="14">
        <f t="shared" si="6"/>
        <v>30</v>
      </c>
      <c r="C42" s="34"/>
      <c r="D42" s="21"/>
      <c r="E42" s="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4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"/>
      <c r="BH42" s="26">
        <f t="shared" si="0"/>
        <v>0</v>
      </c>
      <c r="BI42" s="27">
        <f t="shared" si="1"/>
        <v>0</v>
      </c>
      <c r="BJ42" s="28" t="str">
        <f t="shared" si="2"/>
        <v>...</v>
      </c>
      <c r="BK42" s="6"/>
      <c r="BL42" s="26">
        <f t="shared" si="3"/>
        <v>0</v>
      </c>
      <c r="BM42" s="27">
        <f t="shared" si="4"/>
        <v>0</v>
      </c>
      <c r="BN42" s="28" t="str">
        <f t="shared" si="5"/>
        <v>...</v>
      </c>
      <c r="BO42" s="2"/>
      <c r="BP42" s="29"/>
      <c r="BQ42" s="2"/>
    </row>
    <row r="43" spans="1:69" ht="14.25" customHeight="1">
      <c r="A43" s="1"/>
      <c r="B43" s="14">
        <f t="shared" si="6"/>
        <v>31</v>
      </c>
      <c r="C43" s="34"/>
      <c r="D43" s="21"/>
      <c r="E43" s="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4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35"/>
      <c r="BH43" s="26">
        <f t="shared" si="0"/>
        <v>0</v>
      </c>
      <c r="BI43" s="27">
        <f t="shared" si="1"/>
        <v>0</v>
      </c>
      <c r="BJ43" s="28" t="str">
        <f t="shared" si="2"/>
        <v>...</v>
      </c>
      <c r="BK43" s="6"/>
      <c r="BL43" s="26">
        <f t="shared" si="3"/>
        <v>0</v>
      </c>
      <c r="BM43" s="27">
        <f t="shared" si="4"/>
        <v>0</v>
      </c>
      <c r="BN43" s="28" t="str">
        <f t="shared" si="5"/>
        <v>...</v>
      </c>
      <c r="BO43" s="2"/>
      <c r="BP43" s="29"/>
      <c r="BQ43" s="2"/>
    </row>
    <row r="44" spans="1:69" ht="14.25" customHeight="1">
      <c r="A44" s="1"/>
      <c r="B44" s="14">
        <f t="shared" si="6"/>
        <v>32</v>
      </c>
      <c r="C44" s="34"/>
      <c r="D44" s="21"/>
      <c r="E44" s="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4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"/>
      <c r="BH44" s="26">
        <f t="shared" si="0"/>
        <v>0</v>
      </c>
      <c r="BI44" s="27">
        <f t="shared" si="1"/>
        <v>0</v>
      </c>
      <c r="BJ44" s="28" t="str">
        <f t="shared" si="2"/>
        <v>...</v>
      </c>
      <c r="BK44" s="6"/>
      <c r="BL44" s="26">
        <f t="shared" si="3"/>
        <v>0</v>
      </c>
      <c r="BM44" s="27">
        <f t="shared" si="4"/>
        <v>0</v>
      </c>
      <c r="BN44" s="28" t="str">
        <f t="shared" si="5"/>
        <v>...</v>
      </c>
      <c r="BO44" s="2"/>
      <c r="BP44" s="29"/>
      <c r="BQ44" s="2"/>
    </row>
    <row r="45" spans="1:69" ht="14.25" customHeight="1">
      <c r="A45" s="1"/>
      <c r="B45" s="14">
        <f t="shared" si="6"/>
        <v>33</v>
      </c>
      <c r="C45" s="34"/>
      <c r="D45" s="21"/>
      <c r="E45" s="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4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"/>
      <c r="BH45" s="26">
        <f t="shared" si="0"/>
        <v>0</v>
      </c>
      <c r="BI45" s="27">
        <f t="shared" si="1"/>
        <v>0</v>
      </c>
      <c r="BJ45" s="28" t="str">
        <f t="shared" si="2"/>
        <v>...</v>
      </c>
      <c r="BK45" s="6"/>
      <c r="BL45" s="26">
        <f t="shared" si="3"/>
        <v>0</v>
      </c>
      <c r="BM45" s="27">
        <f t="shared" si="4"/>
        <v>0</v>
      </c>
      <c r="BN45" s="28" t="str">
        <f t="shared" si="5"/>
        <v>...</v>
      </c>
      <c r="BO45" s="2"/>
      <c r="BP45" s="29"/>
      <c r="BQ45" s="2"/>
    </row>
    <row r="46" spans="1:69" ht="14.25" customHeight="1">
      <c r="A46" s="1"/>
      <c r="B46" s="14">
        <f t="shared" si="6"/>
        <v>34</v>
      </c>
      <c r="C46" s="34"/>
      <c r="D46" s="21"/>
      <c r="E46" s="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4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"/>
      <c r="BH46" s="26">
        <f t="shared" si="0"/>
        <v>0</v>
      </c>
      <c r="BI46" s="27">
        <f t="shared" si="1"/>
        <v>0</v>
      </c>
      <c r="BJ46" s="28" t="str">
        <f t="shared" si="2"/>
        <v>...</v>
      </c>
      <c r="BK46" s="6"/>
      <c r="BL46" s="26">
        <f t="shared" si="3"/>
        <v>0</v>
      </c>
      <c r="BM46" s="27">
        <f t="shared" si="4"/>
        <v>0</v>
      </c>
      <c r="BN46" s="28" t="str">
        <f t="shared" si="5"/>
        <v>...</v>
      </c>
      <c r="BO46" s="2"/>
      <c r="BP46" s="29"/>
      <c r="BQ46" s="2"/>
    </row>
    <row r="47" spans="1:69" ht="14.25" customHeight="1">
      <c r="A47" s="1"/>
      <c r="B47" s="14">
        <f t="shared" si="6"/>
        <v>35</v>
      </c>
      <c r="C47" s="34"/>
      <c r="D47" s="21"/>
      <c r="E47" s="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"/>
      <c r="BH47" s="26">
        <f t="shared" si="0"/>
        <v>0</v>
      </c>
      <c r="BI47" s="27">
        <f t="shared" si="1"/>
        <v>0</v>
      </c>
      <c r="BJ47" s="28" t="str">
        <f t="shared" si="2"/>
        <v>...</v>
      </c>
      <c r="BK47" s="6"/>
      <c r="BL47" s="26">
        <f t="shared" si="3"/>
        <v>0</v>
      </c>
      <c r="BM47" s="27">
        <f t="shared" si="4"/>
        <v>0</v>
      </c>
      <c r="BN47" s="28" t="str">
        <f t="shared" si="5"/>
        <v>...</v>
      </c>
      <c r="BO47" s="2"/>
      <c r="BP47" s="29"/>
      <c r="BQ47" s="2"/>
    </row>
    <row r="48" spans="1:69" ht="14.25" customHeight="1">
      <c r="A48" s="1"/>
      <c r="B48" s="3"/>
      <c r="C48" s="1"/>
      <c r="D48" s="3"/>
      <c r="E48" s="6"/>
      <c r="F48" s="36">
        <f t="shared" ref="F48:AE48" si="7">COUNTIF(F13:F47,F53)</f>
        <v>0</v>
      </c>
      <c r="G48" s="36">
        <f t="shared" si="7"/>
        <v>0</v>
      </c>
      <c r="H48" s="36">
        <f t="shared" si="7"/>
        <v>0</v>
      </c>
      <c r="I48" s="36">
        <f t="shared" si="7"/>
        <v>0</v>
      </c>
      <c r="J48" s="36">
        <f t="shared" si="7"/>
        <v>0</v>
      </c>
      <c r="K48" s="36">
        <f t="shared" si="7"/>
        <v>0</v>
      </c>
      <c r="L48" s="36">
        <f t="shared" si="7"/>
        <v>0</v>
      </c>
      <c r="M48" s="36">
        <f t="shared" si="7"/>
        <v>0</v>
      </c>
      <c r="N48" s="36">
        <f t="shared" si="7"/>
        <v>0</v>
      </c>
      <c r="O48" s="36">
        <f t="shared" si="7"/>
        <v>0</v>
      </c>
      <c r="P48" s="36">
        <f t="shared" si="7"/>
        <v>0</v>
      </c>
      <c r="Q48" s="36">
        <f t="shared" si="7"/>
        <v>0</v>
      </c>
      <c r="R48" s="36">
        <f t="shared" si="7"/>
        <v>0</v>
      </c>
      <c r="S48" s="36">
        <f t="shared" si="7"/>
        <v>0</v>
      </c>
      <c r="T48" s="36">
        <f t="shared" si="7"/>
        <v>0</v>
      </c>
      <c r="U48" s="36">
        <f t="shared" si="7"/>
        <v>0</v>
      </c>
      <c r="V48" s="36">
        <f t="shared" si="7"/>
        <v>0</v>
      </c>
      <c r="W48" s="36">
        <f t="shared" si="7"/>
        <v>0</v>
      </c>
      <c r="X48" s="36">
        <f t="shared" si="7"/>
        <v>0</v>
      </c>
      <c r="Y48" s="36">
        <f t="shared" si="7"/>
        <v>0</v>
      </c>
      <c r="Z48" s="36">
        <f t="shared" si="7"/>
        <v>0</v>
      </c>
      <c r="AA48" s="36">
        <f t="shared" si="7"/>
        <v>0</v>
      </c>
      <c r="AB48" s="36">
        <f t="shared" si="7"/>
        <v>0</v>
      </c>
      <c r="AC48" s="36">
        <f t="shared" si="7"/>
        <v>0</v>
      </c>
      <c r="AD48" s="36">
        <f t="shared" si="7"/>
        <v>0</v>
      </c>
      <c r="AE48" s="36">
        <f t="shared" si="7"/>
        <v>0</v>
      </c>
      <c r="AF48" s="37"/>
      <c r="AG48" s="36">
        <f t="shared" ref="AG48:BF48" si="8">COUNTIF(AG13:AG47,AG53)</f>
        <v>0</v>
      </c>
      <c r="AH48" s="36">
        <f t="shared" si="8"/>
        <v>0</v>
      </c>
      <c r="AI48" s="36">
        <f t="shared" si="8"/>
        <v>0</v>
      </c>
      <c r="AJ48" s="36">
        <f t="shared" si="8"/>
        <v>0</v>
      </c>
      <c r="AK48" s="36">
        <f t="shared" si="8"/>
        <v>0</v>
      </c>
      <c r="AL48" s="36">
        <f t="shared" si="8"/>
        <v>0</v>
      </c>
      <c r="AM48" s="36">
        <f t="shared" si="8"/>
        <v>0</v>
      </c>
      <c r="AN48" s="36">
        <f t="shared" si="8"/>
        <v>0</v>
      </c>
      <c r="AO48" s="36">
        <f t="shared" si="8"/>
        <v>0</v>
      </c>
      <c r="AP48" s="36">
        <f t="shared" si="8"/>
        <v>0</v>
      </c>
      <c r="AQ48" s="36">
        <f t="shared" si="8"/>
        <v>0</v>
      </c>
      <c r="AR48" s="36">
        <f t="shared" si="8"/>
        <v>0</v>
      </c>
      <c r="AS48" s="36">
        <f t="shared" si="8"/>
        <v>0</v>
      </c>
      <c r="AT48" s="36">
        <f t="shared" si="8"/>
        <v>0</v>
      </c>
      <c r="AU48" s="36">
        <f t="shared" si="8"/>
        <v>0</v>
      </c>
      <c r="AV48" s="36">
        <f t="shared" si="8"/>
        <v>0</v>
      </c>
      <c r="AW48" s="36">
        <f t="shared" si="8"/>
        <v>0</v>
      </c>
      <c r="AX48" s="36">
        <f t="shared" si="8"/>
        <v>0</v>
      </c>
      <c r="AY48" s="36">
        <f t="shared" si="8"/>
        <v>0</v>
      </c>
      <c r="AZ48" s="36">
        <f t="shared" si="8"/>
        <v>0</v>
      </c>
      <c r="BA48" s="36">
        <f t="shared" si="8"/>
        <v>0</v>
      </c>
      <c r="BB48" s="36">
        <f t="shared" si="8"/>
        <v>0</v>
      </c>
      <c r="BC48" s="36">
        <f t="shared" si="8"/>
        <v>0</v>
      </c>
      <c r="BD48" s="36">
        <f t="shared" si="8"/>
        <v>0</v>
      </c>
      <c r="BE48" s="36">
        <f t="shared" si="8"/>
        <v>0</v>
      </c>
      <c r="BF48" s="36">
        <f t="shared" si="8"/>
        <v>0</v>
      </c>
      <c r="BG48" s="2"/>
      <c r="BH48" s="36">
        <f>SUM(F48:AE48)</f>
        <v>0</v>
      </c>
      <c r="BI48" s="38" t="e">
        <f>BH48/(26*BP57)</f>
        <v>#DIV/0!</v>
      </c>
      <c r="BJ48" s="39" t="e">
        <f>IF(BI48&gt;=75%,"ADEQUADO",IF(BI48&gt;=50%,"INTERMEDIÁRIO",IF(BI48&gt;25%,"CRÍTICO","MUITO CRÍTICO")))</f>
        <v>#DIV/0!</v>
      </c>
      <c r="BK48" s="6"/>
      <c r="BL48" s="36">
        <f>SUM(AG48:BF48)</f>
        <v>0</v>
      </c>
      <c r="BM48" s="38" t="e">
        <f>BL48/(26*BP57)</f>
        <v>#DIV/0!</v>
      </c>
      <c r="BN48" s="39" t="e">
        <f>IF(BM48&gt;=75%,"ADEQUADO",IF(BM48&gt;=50%,"INTERMEDIÁRIO",IF(BM48&gt;25%,"CRÍTICO","MUITO CRÍTICO")))</f>
        <v>#DIV/0!</v>
      </c>
      <c r="BO48" s="2"/>
      <c r="BP48" s="40" t="e">
        <f>MEDIAN(Resultados!N12:N46)</f>
        <v>#NUM!</v>
      </c>
      <c r="BQ48" s="2"/>
    </row>
    <row r="49" spans="1:69" ht="14.25" customHeight="1">
      <c r="A49" s="1"/>
      <c r="B49" s="3"/>
      <c r="C49" s="1"/>
      <c r="D49" s="3"/>
      <c r="E49" s="7"/>
      <c r="F49" s="41" t="e">
        <f t="shared" ref="F49:AE49" si="9">F48/$BP$57</f>
        <v>#DIV/0!</v>
      </c>
      <c r="G49" s="41" t="e">
        <f t="shared" si="9"/>
        <v>#DIV/0!</v>
      </c>
      <c r="H49" s="41" t="e">
        <f t="shared" si="9"/>
        <v>#DIV/0!</v>
      </c>
      <c r="I49" s="41" t="e">
        <f t="shared" si="9"/>
        <v>#DIV/0!</v>
      </c>
      <c r="J49" s="41" t="e">
        <f t="shared" si="9"/>
        <v>#DIV/0!</v>
      </c>
      <c r="K49" s="41" t="e">
        <f t="shared" si="9"/>
        <v>#DIV/0!</v>
      </c>
      <c r="L49" s="41" t="e">
        <f t="shared" si="9"/>
        <v>#DIV/0!</v>
      </c>
      <c r="M49" s="41" t="e">
        <f t="shared" si="9"/>
        <v>#DIV/0!</v>
      </c>
      <c r="N49" s="41" t="e">
        <f t="shared" si="9"/>
        <v>#DIV/0!</v>
      </c>
      <c r="O49" s="41" t="e">
        <f t="shared" si="9"/>
        <v>#DIV/0!</v>
      </c>
      <c r="P49" s="41" t="e">
        <f t="shared" si="9"/>
        <v>#DIV/0!</v>
      </c>
      <c r="Q49" s="41" t="e">
        <f t="shared" si="9"/>
        <v>#DIV/0!</v>
      </c>
      <c r="R49" s="41" t="e">
        <f t="shared" si="9"/>
        <v>#DIV/0!</v>
      </c>
      <c r="S49" s="41" t="e">
        <f t="shared" si="9"/>
        <v>#DIV/0!</v>
      </c>
      <c r="T49" s="41" t="e">
        <f t="shared" si="9"/>
        <v>#DIV/0!</v>
      </c>
      <c r="U49" s="41" t="e">
        <f t="shared" si="9"/>
        <v>#DIV/0!</v>
      </c>
      <c r="V49" s="41" t="e">
        <f t="shared" si="9"/>
        <v>#DIV/0!</v>
      </c>
      <c r="W49" s="41" t="e">
        <f t="shared" si="9"/>
        <v>#DIV/0!</v>
      </c>
      <c r="X49" s="41" t="e">
        <f t="shared" si="9"/>
        <v>#DIV/0!</v>
      </c>
      <c r="Y49" s="41" t="e">
        <f t="shared" si="9"/>
        <v>#DIV/0!</v>
      </c>
      <c r="Z49" s="41" t="e">
        <f t="shared" si="9"/>
        <v>#DIV/0!</v>
      </c>
      <c r="AA49" s="41" t="e">
        <f t="shared" si="9"/>
        <v>#DIV/0!</v>
      </c>
      <c r="AB49" s="41" t="e">
        <f t="shared" si="9"/>
        <v>#DIV/0!</v>
      </c>
      <c r="AC49" s="41" t="e">
        <f t="shared" si="9"/>
        <v>#DIV/0!</v>
      </c>
      <c r="AD49" s="41" t="e">
        <f t="shared" si="9"/>
        <v>#DIV/0!</v>
      </c>
      <c r="AE49" s="41" t="e">
        <f t="shared" si="9"/>
        <v>#DIV/0!</v>
      </c>
      <c r="AF49" s="42"/>
      <c r="AG49" s="41" t="e">
        <f t="shared" ref="AG49:BF49" si="10">AG48/$BP$57</f>
        <v>#DIV/0!</v>
      </c>
      <c r="AH49" s="41" t="e">
        <f t="shared" si="10"/>
        <v>#DIV/0!</v>
      </c>
      <c r="AI49" s="41" t="e">
        <f t="shared" si="10"/>
        <v>#DIV/0!</v>
      </c>
      <c r="AJ49" s="41" t="e">
        <f t="shared" si="10"/>
        <v>#DIV/0!</v>
      </c>
      <c r="AK49" s="41" t="e">
        <f t="shared" si="10"/>
        <v>#DIV/0!</v>
      </c>
      <c r="AL49" s="41" t="e">
        <f t="shared" si="10"/>
        <v>#DIV/0!</v>
      </c>
      <c r="AM49" s="41" t="e">
        <f t="shared" si="10"/>
        <v>#DIV/0!</v>
      </c>
      <c r="AN49" s="41" t="e">
        <f t="shared" si="10"/>
        <v>#DIV/0!</v>
      </c>
      <c r="AO49" s="41" t="e">
        <f t="shared" si="10"/>
        <v>#DIV/0!</v>
      </c>
      <c r="AP49" s="41" t="e">
        <f t="shared" si="10"/>
        <v>#DIV/0!</v>
      </c>
      <c r="AQ49" s="41" t="e">
        <f t="shared" si="10"/>
        <v>#DIV/0!</v>
      </c>
      <c r="AR49" s="41" t="e">
        <f t="shared" si="10"/>
        <v>#DIV/0!</v>
      </c>
      <c r="AS49" s="41" t="e">
        <f t="shared" si="10"/>
        <v>#DIV/0!</v>
      </c>
      <c r="AT49" s="41" t="e">
        <f t="shared" si="10"/>
        <v>#DIV/0!</v>
      </c>
      <c r="AU49" s="41" t="e">
        <f t="shared" si="10"/>
        <v>#DIV/0!</v>
      </c>
      <c r="AV49" s="41" t="e">
        <f t="shared" si="10"/>
        <v>#DIV/0!</v>
      </c>
      <c r="AW49" s="41" t="e">
        <f t="shared" si="10"/>
        <v>#DIV/0!</v>
      </c>
      <c r="AX49" s="41" t="e">
        <f t="shared" si="10"/>
        <v>#DIV/0!</v>
      </c>
      <c r="AY49" s="41" t="e">
        <f t="shared" si="10"/>
        <v>#DIV/0!</v>
      </c>
      <c r="AZ49" s="41" t="e">
        <f t="shared" si="10"/>
        <v>#DIV/0!</v>
      </c>
      <c r="BA49" s="41" t="e">
        <f t="shared" si="10"/>
        <v>#DIV/0!</v>
      </c>
      <c r="BB49" s="41" t="e">
        <f t="shared" si="10"/>
        <v>#DIV/0!</v>
      </c>
      <c r="BC49" s="41" t="e">
        <f t="shared" si="10"/>
        <v>#DIV/0!</v>
      </c>
      <c r="BD49" s="41" t="e">
        <f t="shared" si="10"/>
        <v>#DIV/0!</v>
      </c>
      <c r="BE49" s="41" t="e">
        <f t="shared" si="10"/>
        <v>#DIV/0!</v>
      </c>
      <c r="BF49" s="41" t="e">
        <f t="shared" si="10"/>
        <v>#DIV/0!</v>
      </c>
      <c r="BG49" s="43"/>
      <c r="BH49" s="7"/>
      <c r="BI49" s="7"/>
      <c r="BJ49" s="7"/>
      <c r="BK49" s="7"/>
      <c r="BL49" s="44"/>
      <c r="BM49" s="44"/>
      <c r="BN49" s="44"/>
      <c r="BO49" s="44"/>
      <c r="BP49" s="44"/>
      <c r="BQ49" s="44"/>
    </row>
    <row r="50" spans="1:69" ht="14.25" customHeight="1">
      <c r="A50" s="45"/>
      <c r="B50" s="45"/>
      <c r="C50" s="45"/>
      <c r="D50" s="45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7"/>
      <c r="BH50" s="46"/>
      <c r="BI50" s="46"/>
      <c r="BJ50" s="46"/>
      <c r="BK50" s="46"/>
      <c r="BL50" s="46"/>
      <c r="BM50" s="46"/>
      <c r="BN50" s="46"/>
      <c r="BO50" s="46"/>
      <c r="BP50" s="46"/>
      <c r="BQ50" s="46"/>
    </row>
    <row r="51" spans="1:69" ht="14.25" customHeight="1">
      <c r="A51" s="45"/>
      <c r="B51" s="45"/>
      <c r="C51" s="45"/>
      <c r="D51" s="45"/>
      <c r="E51" s="46"/>
      <c r="F51" s="148" t="s">
        <v>21</v>
      </c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6"/>
      <c r="AF51" s="46"/>
      <c r="AG51" s="148" t="s">
        <v>22</v>
      </c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6"/>
      <c r="BG51" s="47"/>
      <c r="BH51" s="46"/>
      <c r="BI51" s="46"/>
      <c r="BJ51" s="46"/>
      <c r="BK51" s="46"/>
      <c r="BL51" s="46"/>
      <c r="BM51" s="46"/>
      <c r="BN51" s="46"/>
      <c r="BO51" s="46"/>
      <c r="BP51" s="46"/>
      <c r="BQ51" s="46"/>
    </row>
    <row r="52" spans="1:69" ht="14.25" customHeight="1">
      <c r="A52" s="45"/>
      <c r="B52" s="45"/>
      <c r="C52" s="45"/>
      <c r="D52" s="45"/>
      <c r="E52" s="46"/>
      <c r="F52" s="48">
        <f t="shared" ref="F52:AE52" si="11">F12</f>
        <v>1</v>
      </c>
      <c r="G52" s="48">
        <f t="shared" si="11"/>
        <v>2</v>
      </c>
      <c r="H52" s="48">
        <f t="shared" si="11"/>
        <v>3</v>
      </c>
      <c r="I52" s="48">
        <f t="shared" si="11"/>
        <v>4</v>
      </c>
      <c r="J52" s="48">
        <f t="shared" si="11"/>
        <v>5</v>
      </c>
      <c r="K52" s="48">
        <f t="shared" si="11"/>
        <v>6</v>
      </c>
      <c r="L52" s="48">
        <f t="shared" si="11"/>
        <v>7</v>
      </c>
      <c r="M52" s="48">
        <f t="shared" si="11"/>
        <v>8</v>
      </c>
      <c r="N52" s="48">
        <f t="shared" si="11"/>
        <v>9</v>
      </c>
      <c r="O52" s="48">
        <f t="shared" si="11"/>
        <v>10</v>
      </c>
      <c r="P52" s="48">
        <f t="shared" si="11"/>
        <v>11</v>
      </c>
      <c r="Q52" s="48">
        <f t="shared" si="11"/>
        <v>12</v>
      </c>
      <c r="R52" s="48">
        <f t="shared" si="11"/>
        <v>13</v>
      </c>
      <c r="S52" s="48">
        <f t="shared" si="11"/>
        <v>27</v>
      </c>
      <c r="T52" s="48">
        <f t="shared" si="11"/>
        <v>28</v>
      </c>
      <c r="U52" s="48">
        <f t="shared" si="11"/>
        <v>29</v>
      </c>
      <c r="V52" s="48">
        <f t="shared" si="11"/>
        <v>30</v>
      </c>
      <c r="W52" s="48">
        <f t="shared" si="11"/>
        <v>31</v>
      </c>
      <c r="X52" s="48">
        <f t="shared" si="11"/>
        <v>32</v>
      </c>
      <c r="Y52" s="48">
        <f t="shared" si="11"/>
        <v>33</v>
      </c>
      <c r="Z52" s="48">
        <f t="shared" si="11"/>
        <v>34</v>
      </c>
      <c r="AA52" s="48">
        <f t="shared" si="11"/>
        <v>35</v>
      </c>
      <c r="AB52" s="48">
        <f t="shared" si="11"/>
        <v>36</v>
      </c>
      <c r="AC52" s="48">
        <f t="shared" si="11"/>
        <v>37</v>
      </c>
      <c r="AD52" s="48">
        <f t="shared" si="11"/>
        <v>38</v>
      </c>
      <c r="AE52" s="48">
        <f t="shared" si="11"/>
        <v>39</v>
      </c>
      <c r="AF52" s="46"/>
      <c r="AG52" s="17">
        <f t="shared" ref="AG52:BF52" si="12">AG12</f>
        <v>14</v>
      </c>
      <c r="AH52" s="17">
        <f t="shared" si="12"/>
        <v>15</v>
      </c>
      <c r="AI52" s="17">
        <f t="shared" si="12"/>
        <v>16</v>
      </c>
      <c r="AJ52" s="17">
        <f t="shared" si="12"/>
        <v>17</v>
      </c>
      <c r="AK52" s="17">
        <f t="shared" si="12"/>
        <v>18</v>
      </c>
      <c r="AL52" s="17">
        <f t="shared" si="12"/>
        <v>19</v>
      </c>
      <c r="AM52" s="17">
        <f t="shared" si="12"/>
        <v>20</v>
      </c>
      <c r="AN52" s="17">
        <f t="shared" si="12"/>
        <v>21</v>
      </c>
      <c r="AO52" s="17">
        <f t="shared" si="12"/>
        <v>22</v>
      </c>
      <c r="AP52" s="17">
        <f t="shared" si="12"/>
        <v>23</v>
      </c>
      <c r="AQ52" s="17">
        <f t="shared" si="12"/>
        <v>24</v>
      </c>
      <c r="AR52" s="17">
        <f t="shared" si="12"/>
        <v>25</v>
      </c>
      <c r="AS52" s="17">
        <f t="shared" si="12"/>
        <v>26</v>
      </c>
      <c r="AT52" s="17">
        <f t="shared" si="12"/>
        <v>40</v>
      </c>
      <c r="AU52" s="17">
        <f t="shared" si="12"/>
        <v>41</v>
      </c>
      <c r="AV52" s="17">
        <f t="shared" si="12"/>
        <v>42</v>
      </c>
      <c r="AW52" s="17">
        <f t="shared" si="12"/>
        <v>43</v>
      </c>
      <c r="AX52" s="17">
        <f t="shared" si="12"/>
        <v>44</v>
      </c>
      <c r="AY52" s="17">
        <f t="shared" si="12"/>
        <v>45</v>
      </c>
      <c r="AZ52" s="17">
        <f t="shared" si="12"/>
        <v>46</v>
      </c>
      <c r="BA52" s="17">
        <f t="shared" si="12"/>
        <v>47</v>
      </c>
      <c r="BB52" s="17">
        <f t="shared" si="12"/>
        <v>48</v>
      </c>
      <c r="BC52" s="17">
        <f t="shared" si="12"/>
        <v>49</v>
      </c>
      <c r="BD52" s="17">
        <f t="shared" si="12"/>
        <v>50</v>
      </c>
      <c r="BE52" s="17">
        <f t="shared" si="12"/>
        <v>51</v>
      </c>
      <c r="BF52" s="17">
        <f t="shared" si="12"/>
        <v>52</v>
      </c>
      <c r="BG52" s="47"/>
      <c r="BH52" s="46"/>
      <c r="BI52" s="46"/>
      <c r="BJ52" s="46"/>
      <c r="BK52" s="46"/>
      <c r="BL52" s="46"/>
      <c r="BM52" s="46"/>
      <c r="BN52" s="46"/>
      <c r="BO52" s="46"/>
      <c r="BP52" s="46"/>
      <c r="BQ52" s="46"/>
    </row>
    <row r="53" spans="1:69" ht="14.25" customHeight="1">
      <c r="A53" s="45"/>
      <c r="B53" s="45"/>
      <c r="C53" s="45"/>
      <c r="D53" s="45"/>
      <c r="E53" s="46"/>
      <c r="F53" s="49" t="s">
        <v>23</v>
      </c>
      <c r="G53" s="49" t="s">
        <v>23</v>
      </c>
      <c r="H53" s="49" t="s">
        <v>23</v>
      </c>
      <c r="I53" s="49" t="s">
        <v>23</v>
      </c>
      <c r="J53" s="49" t="s">
        <v>23</v>
      </c>
      <c r="K53" s="49" t="s">
        <v>23</v>
      </c>
      <c r="L53" s="49" t="s">
        <v>23</v>
      </c>
      <c r="M53" s="49" t="s">
        <v>23</v>
      </c>
      <c r="N53" s="49" t="s">
        <v>23</v>
      </c>
      <c r="O53" s="49" t="s">
        <v>23</v>
      </c>
      <c r="P53" s="49" t="s">
        <v>23</v>
      </c>
      <c r="Q53" s="49" t="s">
        <v>23</v>
      </c>
      <c r="R53" s="49" t="s">
        <v>23</v>
      </c>
      <c r="S53" s="49" t="s">
        <v>23</v>
      </c>
      <c r="T53" s="49" t="s">
        <v>23</v>
      </c>
      <c r="U53" s="49" t="s">
        <v>23</v>
      </c>
      <c r="V53" s="49" t="s">
        <v>23</v>
      </c>
      <c r="W53" s="49" t="s">
        <v>23</v>
      </c>
      <c r="X53" s="49" t="s">
        <v>23</v>
      </c>
      <c r="Y53" s="49" t="s">
        <v>23</v>
      </c>
      <c r="Z53" s="49" t="s">
        <v>23</v>
      </c>
      <c r="AA53" s="49" t="s">
        <v>23</v>
      </c>
      <c r="AB53" s="49" t="s">
        <v>23</v>
      </c>
      <c r="AC53" s="49" t="s">
        <v>23</v>
      </c>
      <c r="AD53" s="49" t="s">
        <v>23</v>
      </c>
      <c r="AE53" s="49" t="s">
        <v>23</v>
      </c>
      <c r="AF53" s="46"/>
      <c r="AG53" s="49" t="s">
        <v>23</v>
      </c>
      <c r="AH53" s="49" t="s">
        <v>23</v>
      </c>
      <c r="AI53" s="49" t="s">
        <v>23</v>
      </c>
      <c r="AJ53" s="49" t="s">
        <v>23</v>
      </c>
      <c r="AK53" s="49" t="s">
        <v>23</v>
      </c>
      <c r="AL53" s="49" t="s">
        <v>23</v>
      </c>
      <c r="AM53" s="49" t="s">
        <v>23</v>
      </c>
      <c r="AN53" s="49" t="s">
        <v>23</v>
      </c>
      <c r="AO53" s="49" t="s">
        <v>23</v>
      </c>
      <c r="AP53" s="49" t="s">
        <v>23</v>
      </c>
      <c r="AQ53" s="49" t="s">
        <v>23</v>
      </c>
      <c r="AR53" s="49" t="s">
        <v>23</v>
      </c>
      <c r="AS53" s="49" t="s">
        <v>23</v>
      </c>
      <c r="AT53" s="49" t="s">
        <v>23</v>
      </c>
      <c r="AU53" s="49" t="s">
        <v>23</v>
      </c>
      <c r="AV53" s="49" t="s">
        <v>23</v>
      </c>
      <c r="AW53" s="49" t="s">
        <v>23</v>
      </c>
      <c r="AX53" s="49" t="s">
        <v>23</v>
      </c>
      <c r="AY53" s="49" t="s">
        <v>23</v>
      </c>
      <c r="AZ53" s="49" t="s">
        <v>23</v>
      </c>
      <c r="BA53" s="49" t="s">
        <v>23</v>
      </c>
      <c r="BB53" s="49" t="s">
        <v>23</v>
      </c>
      <c r="BC53" s="49" t="s">
        <v>23</v>
      </c>
      <c r="BD53" s="49" t="s">
        <v>23</v>
      </c>
      <c r="BE53" s="49" t="s">
        <v>23</v>
      </c>
      <c r="BF53" s="49" t="s">
        <v>23</v>
      </c>
      <c r="BG53" s="47"/>
      <c r="BH53" s="46"/>
      <c r="BI53" s="46"/>
      <c r="BJ53" s="46"/>
      <c r="BK53" s="46"/>
      <c r="BL53" s="46"/>
      <c r="BM53" s="46"/>
      <c r="BN53" s="46"/>
      <c r="BO53" s="46"/>
      <c r="BP53" s="46"/>
      <c r="BQ53" s="46"/>
    </row>
    <row r="54" spans="1:69" ht="7.5" customHeight="1">
      <c r="A54" s="45"/>
      <c r="B54" s="45"/>
      <c r="C54" s="45"/>
      <c r="D54" s="45"/>
      <c r="E54" s="46"/>
      <c r="F54" s="46" t="s">
        <v>24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</row>
    <row r="55" spans="1:69" ht="14.25" customHeight="1">
      <c r="A55" s="45"/>
      <c r="B55" s="45"/>
      <c r="C55" s="45"/>
      <c r="D55" s="45"/>
      <c r="E55" s="45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</row>
    <row r="56" spans="1:69" ht="14.25" customHeight="1">
      <c r="A56" s="45"/>
      <c r="B56" s="45"/>
      <c r="C56" s="45"/>
      <c r="D56" s="45"/>
      <c r="E56" s="45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50">
        <f>COUNTA(C13:C47)</f>
        <v>0</v>
      </c>
      <c r="BQ56" s="46"/>
    </row>
    <row r="57" spans="1:69" ht="14.25" customHeight="1">
      <c r="A57" s="45"/>
      <c r="B57" s="45"/>
      <c r="C57" s="45"/>
      <c r="D57" s="45"/>
      <c r="E57" s="45"/>
      <c r="F57" s="51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50">
        <f>COUNTA(C13:C47)-((COUNTIF(D13:D47,"T"))+(COUNTIF(D13:D47,"L"))+(COUNTIF(D13:D47,"F"))+(COUNTIF(D13:D47,"FF")))</f>
        <v>0</v>
      </c>
      <c r="BQ57" s="45"/>
    </row>
  </sheetData>
  <mergeCells count="17">
    <mergeCell ref="BH10:BJ11"/>
    <mergeCell ref="BL10:BN11"/>
    <mergeCell ref="BP10:BP11"/>
    <mergeCell ref="H2:K2"/>
    <mergeCell ref="L2:AJ2"/>
    <mergeCell ref="H4:K4"/>
    <mergeCell ref="L4:AJ4"/>
    <mergeCell ref="H5:K5"/>
    <mergeCell ref="L5:AJ5"/>
    <mergeCell ref="L7:AJ7"/>
    <mergeCell ref="H7:K7"/>
    <mergeCell ref="H8:K8"/>
    <mergeCell ref="F51:AE51"/>
    <mergeCell ref="AG51:BF51"/>
    <mergeCell ref="L8:AJ8"/>
    <mergeCell ref="F10:AE10"/>
    <mergeCell ref="AG10:BF10"/>
  </mergeCells>
  <conditionalFormatting sqref="F13:AE47 AG13:BF47 BL13:BN47 BH13:BJ47 C13:D47 BP13:BP47">
    <cfRule type="expression" dxfId="97" priority="15">
      <formula>EVEN(ROW())=ROW()</formula>
    </cfRule>
  </conditionalFormatting>
  <conditionalFormatting sqref="F13:AE47 AG13:BF47">
    <cfRule type="cellIs" dxfId="96" priority="9" operator="equal">
      <formula>F$53</formula>
    </cfRule>
    <cfRule type="expression" dxfId="95" priority="14">
      <formula>$C13&lt;&gt;""</formula>
    </cfRule>
  </conditionalFormatting>
  <conditionalFormatting sqref="F13:BF47">
    <cfRule type="containsBlanks" dxfId="94" priority="10">
      <formula>LEN(TRIM(F13))=0</formula>
    </cfRule>
    <cfRule type="cellIs" dxfId="93" priority="11" operator="equal">
      <formula>"-"</formula>
    </cfRule>
    <cfRule type="cellIs" dxfId="92" priority="12" operator="notBetween">
      <formula>"A"</formula>
      <formula>"D"</formula>
    </cfRule>
    <cfRule type="cellIs" dxfId="91" priority="13" operator="between">
      <formula>"A"</formula>
      <formula>"D"</formula>
    </cfRule>
  </conditionalFormatting>
  <conditionalFormatting sqref="BI13:BI47 BM13:BM47">
    <cfRule type="cellIs" dxfId="90" priority="16" operator="equal">
      <formula>0</formula>
    </cfRule>
    <cfRule type="colorScale" priority="17">
      <colorScale>
        <cfvo type="formula" val="0"/>
        <cfvo type="formula" val="0.1"/>
        <cfvo type="formula" val="1"/>
        <color rgb="FFFFFFFF"/>
        <color rgb="FFFFE599"/>
        <color rgb="FF00B050"/>
      </colorScale>
    </cfRule>
  </conditionalFormatting>
  <conditionalFormatting sqref="BJ13:BJ48">
    <cfRule type="cellIs" dxfId="89" priority="1" operator="equal">
      <formula>"MUITO CRÍTICO"</formula>
    </cfRule>
    <cfRule type="cellIs" dxfId="88" priority="2" operator="equal">
      <formula>"CRÍTICO"</formula>
    </cfRule>
    <cfRule type="cellIs" dxfId="87" priority="3" operator="equal">
      <formula>"INTERMEDIÁRIO"</formula>
    </cfRule>
    <cfRule type="cellIs" dxfId="86" priority="4" operator="equal">
      <formula>"ADEQUADO"</formula>
    </cfRule>
  </conditionalFormatting>
  <conditionalFormatting sqref="BN13:BN48">
    <cfRule type="cellIs" dxfId="85" priority="5" operator="equal">
      <formula>"MUITO CRÍTICO"</formula>
    </cfRule>
    <cfRule type="cellIs" dxfId="84" priority="6" operator="equal">
      <formula>"CRÍTICO"</formula>
    </cfRule>
    <cfRule type="cellIs" dxfId="83" priority="7" operator="equal">
      <formula>"INTERMEDIÁRIO"</formula>
    </cfRule>
    <cfRule type="cellIs" dxfId="82" priority="8" operator="equal">
      <formula>"ADEQUADO"</formula>
    </cfRule>
  </conditionalFormatting>
  <dataValidations count="1">
    <dataValidation type="list" allowBlank="1" showInputMessage="1" showErrorMessage="1" prompt="Digite abaixo: T = Transferido F = Faltou L = Laudado FF = Falecido" sqref="D13:D47" xr:uid="{00000000-0002-0000-0000-000000000000}">
      <formula1>"T,L,F,FF"</formula1>
    </dataValidation>
  </dataValidations>
  <printOptions horizontalCentered="1" verticalCentered="1"/>
  <pageMargins left="0" right="0" top="0" bottom="0" header="0" footer="0"/>
  <pageSetup paperSize="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67"/>
  <sheetViews>
    <sheetView showGridLines="0" workbookViewId="0"/>
  </sheetViews>
  <sheetFormatPr defaultColWidth="14.42578125" defaultRowHeight="15" customHeight="1"/>
  <cols>
    <col min="1" max="9" width="5.140625" customWidth="1"/>
    <col min="10" max="10" width="2.28515625" customWidth="1"/>
    <col min="11" max="18" width="5.140625" customWidth="1"/>
    <col min="19" max="21" width="2.28515625" customWidth="1"/>
    <col min="22" max="29" width="5.140625" customWidth="1"/>
    <col min="30" max="30" width="2.28515625" customWidth="1"/>
    <col min="31" max="39" width="5.140625" customWidth="1"/>
  </cols>
  <sheetData>
    <row r="1" spans="1:3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.75">
      <c r="A2" s="2"/>
      <c r="B2" s="2"/>
      <c r="C2" s="2"/>
      <c r="D2" s="2"/>
      <c r="E2" s="2"/>
      <c r="F2" s="2"/>
      <c r="G2" s="2"/>
      <c r="H2" s="2"/>
      <c r="I2" s="2"/>
      <c r="J2" s="2"/>
      <c r="K2" s="144" t="s">
        <v>0</v>
      </c>
      <c r="L2" s="145"/>
      <c r="M2" s="145"/>
      <c r="N2" s="146"/>
      <c r="O2" s="171" t="str">
        <f>Avaliações!L2</f>
        <v>PORTUGUÊS E MATEMÁTICA</v>
      </c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6"/>
      <c r="AK2" s="2"/>
      <c r="AL2" s="2"/>
      <c r="AM2" s="2"/>
    </row>
    <row r="3" spans="1:39" ht="7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21">
      <c r="A4" s="2"/>
      <c r="B4" s="2"/>
      <c r="C4" s="2"/>
      <c r="D4" s="2"/>
      <c r="E4" s="2"/>
      <c r="F4" s="2"/>
      <c r="G4" s="2"/>
      <c r="H4" s="2"/>
      <c r="I4" s="2"/>
      <c r="J4" s="2"/>
      <c r="K4" s="159" t="s">
        <v>2</v>
      </c>
      <c r="L4" s="145"/>
      <c r="M4" s="145"/>
      <c r="N4" s="146"/>
      <c r="O4" s="173" t="str">
        <f>Avaliações!L4</f>
        <v>Escola Municipal de Tempo Integral Deputado José Parente Prado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6"/>
      <c r="AK4" s="2"/>
      <c r="AL4" s="2"/>
      <c r="AM4" s="2"/>
    </row>
    <row r="5" spans="1:39" ht="21">
      <c r="A5" s="2"/>
      <c r="B5" s="2"/>
      <c r="C5" s="2"/>
      <c r="D5" s="2"/>
      <c r="E5" s="2"/>
      <c r="F5" s="2"/>
      <c r="G5" s="2"/>
      <c r="H5" s="2"/>
      <c r="I5" s="2"/>
      <c r="J5" s="2"/>
      <c r="K5" s="174" t="s">
        <v>4</v>
      </c>
      <c r="L5" s="145"/>
      <c r="M5" s="145"/>
      <c r="N5" s="146"/>
      <c r="O5" s="175" t="str">
        <f>Avaliações!L5</f>
        <v>Forquilha Centro</v>
      </c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6"/>
      <c r="AK5" s="2"/>
      <c r="AL5" s="2"/>
      <c r="AM5" s="2"/>
    </row>
    <row r="6" spans="1:39" ht="7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18.75">
      <c r="A7" s="2"/>
      <c r="B7" s="2"/>
      <c r="C7" s="2"/>
      <c r="D7" s="2"/>
      <c r="E7" s="2"/>
      <c r="F7" s="2"/>
      <c r="G7" s="2"/>
      <c r="H7" s="2"/>
      <c r="I7" s="2"/>
      <c r="J7" s="2"/>
      <c r="K7" s="144" t="s">
        <v>6</v>
      </c>
      <c r="L7" s="145"/>
      <c r="M7" s="145"/>
      <c r="N7" s="146"/>
      <c r="O7" s="171" t="str">
        <f>Avaliações!L7</f>
        <v>0° ANO "X"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6"/>
      <c r="AK7" s="2"/>
      <c r="AL7" s="2"/>
      <c r="AM7" s="2"/>
    </row>
    <row r="8" spans="1:39" ht="18.75">
      <c r="A8" s="2"/>
      <c r="B8" s="2"/>
      <c r="C8" s="2"/>
      <c r="D8" s="2"/>
      <c r="E8" s="2"/>
      <c r="F8" s="2"/>
      <c r="G8" s="2"/>
      <c r="H8" s="2"/>
      <c r="I8" s="2"/>
      <c r="J8" s="2"/>
      <c r="K8" s="144" t="s">
        <v>8</v>
      </c>
      <c r="L8" s="145"/>
      <c r="M8" s="145"/>
      <c r="N8" s="146"/>
      <c r="O8" s="171" t="str">
        <f>Avaliações!L8</f>
        <v>NOVEMBRO</v>
      </c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6"/>
      <c r="AK8" s="2"/>
      <c r="AL8" s="2"/>
      <c r="AM8" s="2"/>
    </row>
    <row r="9" spans="1:3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2"/>
      <c r="B10" s="172" t="s">
        <v>25</v>
      </c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2"/>
      <c r="T10" s="2"/>
      <c r="U10" s="2"/>
      <c r="V10" s="172" t="s">
        <v>26</v>
      </c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3"/>
      <c r="AM10" s="53"/>
    </row>
    <row r="11" spans="1:39">
      <c r="A11" s="2"/>
      <c r="B11" s="154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2"/>
      <c r="T11" s="2"/>
      <c r="U11" s="2"/>
      <c r="V11" s="154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6"/>
      <c r="AM11" s="53"/>
    </row>
    <row r="12" spans="1:39" ht="3.75" customHeight="1">
      <c r="A12" s="2"/>
      <c r="B12" s="54"/>
      <c r="C12" s="54"/>
      <c r="D12" s="55"/>
      <c r="E12" s="55"/>
      <c r="F12" s="55"/>
      <c r="G12" s="55"/>
      <c r="H12" s="55"/>
      <c r="I12" s="55"/>
      <c r="J12" s="56"/>
      <c r="K12" s="54"/>
      <c r="L12" s="54"/>
      <c r="M12" s="55"/>
      <c r="N12" s="55"/>
      <c r="O12" s="55"/>
      <c r="P12" s="55"/>
      <c r="Q12" s="55"/>
      <c r="R12" s="55"/>
      <c r="S12" s="56"/>
      <c r="T12" s="56"/>
      <c r="U12" s="56"/>
      <c r="V12" s="55"/>
      <c r="W12" s="55"/>
      <c r="X12" s="55"/>
      <c r="Y12" s="55"/>
      <c r="Z12" s="55"/>
      <c r="AA12" s="55"/>
      <c r="AB12" s="55"/>
      <c r="AC12" s="55"/>
      <c r="AD12" s="56"/>
      <c r="AE12" s="55"/>
      <c r="AF12" s="55"/>
      <c r="AG12" s="55"/>
      <c r="AH12" s="55"/>
      <c r="AI12" s="55"/>
      <c r="AJ12" s="55"/>
      <c r="AK12" s="55"/>
      <c r="AL12" s="55"/>
      <c r="AM12" s="56"/>
    </row>
    <row r="13" spans="1:39" ht="16.5">
      <c r="A13" s="2"/>
      <c r="B13" s="176">
        <f>Avaliações!F12</f>
        <v>1</v>
      </c>
      <c r="C13" s="145"/>
      <c r="D13" s="145"/>
      <c r="E13" s="146"/>
      <c r="F13" s="57" t="s">
        <v>27</v>
      </c>
      <c r="G13" s="57" t="s">
        <v>28</v>
      </c>
      <c r="H13" s="57" t="s">
        <v>29</v>
      </c>
      <c r="I13" s="58" t="s">
        <v>13</v>
      </c>
      <c r="J13" s="59"/>
      <c r="K13" s="176">
        <f>Avaliações!S12</f>
        <v>27</v>
      </c>
      <c r="L13" s="145"/>
      <c r="M13" s="145"/>
      <c r="N13" s="146"/>
      <c r="O13" s="57" t="s">
        <v>27</v>
      </c>
      <c r="P13" s="57" t="s">
        <v>28</v>
      </c>
      <c r="Q13" s="57" t="s">
        <v>29</v>
      </c>
      <c r="R13" s="57" t="s">
        <v>13</v>
      </c>
      <c r="S13" s="59"/>
      <c r="T13" s="59"/>
      <c r="U13" s="60"/>
      <c r="V13" s="167">
        <f>Avaliações!AG12</f>
        <v>14</v>
      </c>
      <c r="W13" s="145"/>
      <c r="X13" s="145"/>
      <c r="Y13" s="146"/>
      <c r="Z13" s="57" t="s">
        <v>27</v>
      </c>
      <c r="AA13" s="58" t="s">
        <v>28</v>
      </c>
      <c r="AB13" s="58" t="s">
        <v>29</v>
      </c>
      <c r="AC13" s="58" t="s">
        <v>13</v>
      </c>
      <c r="AD13" s="59"/>
      <c r="AE13" s="167">
        <f>Avaliações!AT12</f>
        <v>40</v>
      </c>
      <c r="AF13" s="145"/>
      <c r="AG13" s="145"/>
      <c r="AH13" s="146"/>
      <c r="AI13" s="57" t="s">
        <v>27</v>
      </c>
      <c r="AJ13" s="57" t="s">
        <v>28</v>
      </c>
      <c r="AK13" s="57" t="s">
        <v>29</v>
      </c>
      <c r="AL13" s="57" t="s">
        <v>13</v>
      </c>
      <c r="AM13" s="56"/>
    </row>
    <row r="14" spans="1:39">
      <c r="A14" s="2"/>
      <c r="B14" s="164" t="s">
        <v>30</v>
      </c>
      <c r="C14" s="153"/>
      <c r="D14" s="165" t="s">
        <v>31</v>
      </c>
      <c r="E14" s="156"/>
      <c r="F14" s="61">
        <f>COUNTIF(Avaliações!$F$13:$F$47,"A")</f>
        <v>0</v>
      </c>
      <c r="G14" s="61">
        <f>COUNTIF(Avaliações!$F$13:$F$47,"B")</f>
        <v>0</v>
      </c>
      <c r="H14" s="61">
        <f>COUNTIF(Avaliações!$F$13:$F$47,"C")</f>
        <v>0</v>
      </c>
      <c r="I14" s="61">
        <f>COUNTIF(Avaliações!$F$13:$F$47,"D")</f>
        <v>0</v>
      </c>
      <c r="J14" s="59"/>
      <c r="K14" s="164" t="s">
        <v>30</v>
      </c>
      <c r="L14" s="153"/>
      <c r="M14" s="165" t="s">
        <v>31</v>
      </c>
      <c r="N14" s="156"/>
      <c r="O14" s="61">
        <f>COUNTIF(Avaliações!$S$13:$S$47,"A")</f>
        <v>0</v>
      </c>
      <c r="P14" s="61">
        <f>COUNTIF(Avaliações!$S$13:$S$47,"B")</f>
        <v>0</v>
      </c>
      <c r="Q14" s="61">
        <f>COUNTIF(Avaliações!$S$13:$S$47,"C")</f>
        <v>0</v>
      </c>
      <c r="R14" s="61">
        <f>COUNTIF(Avaliações!$S$13:$S$47,"D")</f>
        <v>0</v>
      </c>
      <c r="S14" s="59"/>
      <c r="T14" s="59"/>
      <c r="U14" s="59"/>
      <c r="V14" s="164" t="s">
        <v>30</v>
      </c>
      <c r="W14" s="153"/>
      <c r="X14" s="165" t="s">
        <v>31</v>
      </c>
      <c r="Y14" s="156"/>
      <c r="Z14" s="61">
        <f>COUNTIF(Avaliações!$AG$13:$AG$47,"A")</f>
        <v>0</v>
      </c>
      <c r="AA14" s="62">
        <f>COUNTIF(Avaliações!$AG$13:$AG$47,"B")</f>
        <v>0</v>
      </c>
      <c r="AB14" s="62">
        <f>COUNTIF(Avaliações!$AG$13:$AG$47,"C")</f>
        <v>0</v>
      </c>
      <c r="AC14" s="62">
        <f>COUNTIF(Avaliações!$AG$13:$AG$47,"D")</f>
        <v>0</v>
      </c>
      <c r="AD14" s="59"/>
      <c r="AE14" s="168" t="s">
        <v>30</v>
      </c>
      <c r="AF14" s="146"/>
      <c r="AG14" s="169" t="s">
        <v>31</v>
      </c>
      <c r="AH14" s="146"/>
      <c r="AI14" s="61">
        <f>COUNTIF(Avaliações!$AT$13:$AT$47,"A")</f>
        <v>0</v>
      </c>
      <c r="AJ14" s="61">
        <f>COUNTIF(Avaliações!$AT$13:$AT$47,"B")</f>
        <v>0</v>
      </c>
      <c r="AK14" s="61">
        <f>COUNTIF(Avaliações!$AT$13:$AT$47,"C")</f>
        <v>0</v>
      </c>
      <c r="AL14" s="61">
        <f>COUNTIF(Avaliações!$AT$13:$AT$47,"D")</f>
        <v>0</v>
      </c>
      <c r="AM14" s="59"/>
    </row>
    <row r="15" spans="1:39">
      <c r="A15" s="2"/>
      <c r="B15" s="166" t="str">
        <f>Avaliações!G11</f>
        <v>D</v>
      </c>
      <c r="C15" s="156"/>
      <c r="D15" s="165" t="s">
        <v>32</v>
      </c>
      <c r="E15" s="156"/>
      <c r="F15" s="61" t="s">
        <v>64</v>
      </c>
      <c r="G15" s="61" t="s">
        <v>64</v>
      </c>
      <c r="H15" s="61" t="s">
        <v>64</v>
      </c>
      <c r="I15" s="61" t="s">
        <v>64</v>
      </c>
      <c r="J15" s="59"/>
      <c r="K15" s="166" t="str">
        <f>Avaliações!S11</f>
        <v>D</v>
      </c>
      <c r="L15" s="156"/>
      <c r="M15" s="165" t="s">
        <v>32</v>
      </c>
      <c r="N15" s="156"/>
      <c r="O15" s="61" t="s">
        <v>64</v>
      </c>
      <c r="P15" s="61" t="s">
        <v>64</v>
      </c>
      <c r="Q15" s="61" t="s">
        <v>64</v>
      </c>
      <c r="R15" s="61" t="s">
        <v>64</v>
      </c>
      <c r="S15" s="59"/>
      <c r="T15" s="59"/>
      <c r="U15" s="59"/>
      <c r="V15" s="166" t="str">
        <f>Avaliações!AG11</f>
        <v>D</v>
      </c>
      <c r="W15" s="156"/>
      <c r="X15" s="165" t="s">
        <v>32</v>
      </c>
      <c r="Y15" s="156"/>
      <c r="Z15" s="61" t="s">
        <v>64</v>
      </c>
      <c r="AA15" s="62" t="s">
        <v>64</v>
      </c>
      <c r="AB15" s="62" t="s">
        <v>64</v>
      </c>
      <c r="AC15" s="62" t="s">
        <v>64</v>
      </c>
      <c r="AD15" s="59"/>
      <c r="AE15" s="170" t="str">
        <f>Avaliações!AT11</f>
        <v>D</v>
      </c>
      <c r="AF15" s="146"/>
      <c r="AG15" s="169" t="s">
        <v>32</v>
      </c>
      <c r="AH15" s="146"/>
      <c r="AI15" s="61" t="s">
        <v>64</v>
      </c>
      <c r="AJ15" s="61" t="s">
        <v>64</v>
      </c>
      <c r="AK15" s="61" t="s">
        <v>64</v>
      </c>
      <c r="AL15" s="61" t="s">
        <v>64</v>
      </c>
      <c r="AM15" s="56"/>
    </row>
    <row r="16" spans="1:39" ht="3.75" customHeight="1">
      <c r="A16" s="2"/>
      <c r="B16" s="63"/>
      <c r="C16" s="54"/>
      <c r="D16" s="54"/>
      <c r="E16" s="54"/>
      <c r="F16" s="54"/>
      <c r="G16" s="54"/>
      <c r="H16" s="54"/>
      <c r="I16" s="54"/>
      <c r="J16" s="59"/>
      <c r="K16" s="54"/>
      <c r="L16" s="54"/>
      <c r="M16" s="54"/>
      <c r="N16" s="54"/>
      <c r="O16" s="54"/>
      <c r="P16" s="54"/>
      <c r="Q16" s="54"/>
      <c r="R16" s="61"/>
      <c r="S16" s="59"/>
      <c r="T16" s="59"/>
      <c r="U16" s="59"/>
      <c r="V16" s="63"/>
      <c r="W16" s="54"/>
      <c r="X16" s="54"/>
      <c r="Y16" s="54"/>
      <c r="Z16" s="54"/>
      <c r="AA16" s="54"/>
      <c r="AB16" s="54"/>
      <c r="AC16" s="54"/>
      <c r="AD16" s="59"/>
      <c r="AE16" s="54"/>
      <c r="AF16" s="54"/>
      <c r="AG16" s="54"/>
      <c r="AH16" s="54"/>
      <c r="AI16" s="54"/>
      <c r="AJ16" s="54"/>
      <c r="AK16" s="54"/>
      <c r="AL16" s="61"/>
      <c r="AM16" s="56"/>
    </row>
    <row r="17" spans="1:39" ht="16.5">
      <c r="A17" s="2"/>
      <c r="B17" s="163">
        <f>Avaliações!G12</f>
        <v>2</v>
      </c>
      <c r="C17" s="145"/>
      <c r="D17" s="145"/>
      <c r="E17" s="146"/>
      <c r="F17" s="57" t="s">
        <v>27</v>
      </c>
      <c r="G17" s="57" t="s">
        <v>28</v>
      </c>
      <c r="H17" s="57" t="s">
        <v>29</v>
      </c>
      <c r="I17" s="57" t="s">
        <v>13</v>
      </c>
      <c r="J17" s="59"/>
      <c r="K17" s="163">
        <f>Avaliações!T12</f>
        <v>28</v>
      </c>
      <c r="L17" s="145"/>
      <c r="M17" s="145"/>
      <c r="N17" s="146"/>
      <c r="O17" s="57" t="s">
        <v>27</v>
      </c>
      <c r="P17" s="57" t="s">
        <v>28</v>
      </c>
      <c r="Q17" s="57" t="s">
        <v>29</v>
      </c>
      <c r="R17" s="57" t="s">
        <v>13</v>
      </c>
      <c r="S17" s="59"/>
      <c r="T17" s="59"/>
      <c r="U17" s="60"/>
      <c r="V17" s="167">
        <f>Avaliações!AH12</f>
        <v>15</v>
      </c>
      <c r="W17" s="145"/>
      <c r="X17" s="145"/>
      <c r="Y17" s="146"/>
      <c r="Z17" s="57" t="s">
        <v>27</v>
      </c>
      <c r="AA17" s="58" t="s">
        <v>28</v>
      </c>
      <c r="AB17" s="58" t="s">
        <v>29</v>
      </c>
      <c r="AC17" s="58" t="s">
        <v>13</v>
      </c>
      <c r="AD17" s="59"/>
      <c r="AE17" s="167">
        <f>Avaliações!AU12</f>
        <v>41</v>
      </c>
      <c r="AF17" s="145"/>
      <c r="AG17" s="145"/>
      <c r="AH17" s="146"/>
      <c r="AI17" s="57" t="s">
        <v>27</v>
      </c>
      <c r="AJ17" s="57" t="s">
        <v>28</v>
      </c>
      <c r="AK17" s="57" t="s">
        <v>29</v>
      </c>
      <c r="AL17" s="57" t="s">
        <v>13</v>
      </c>
      <c r="AM17" s="56"/>
    </row>
    <row r="18" spans="1:39">
      <c r="A18" s="2"/>
      <c r="B18" s="164" t="s">
        <v>30</v>
      </c>
      <c r="C18" s="153"/>
      <c r="D18" s="165" t="s">
        <v>31</v>
      </c>
      <c r="E18" s="156"/>
      <c r="F18" s="61">
        <f>COUNTIF(Avaliações!$G$13:$G$47,"A")</f>
        <v>0</v>
      </c>
      <c r="G18" s="61">
        <f>COUNTIF(Avaliações!$G$13:$G$47,"B")</f>
        <v>0</v>
      </c>
      <c r="H18" s="61">
        <f>COUNTIF(Avaliações!$G$13:$G$47,"C")</f>
        <v>0</v>
      </c>
      <c r="I18" s="61">
        <f>COUNTIF(Avaliações!$G$13:$G$47,"D")</f>
        <v>0</v>
      </c>
      <c r="J18" s="59"/>
      <c r="K18" s="164" t="s">
        <v>30</v>
      </c>
      <c r="L18" s="153"/>
      <c r="M18" s="165" t="s">
        <v>31</v>
      </c>
      <c r="N18" s="156"/>
      <c r="O18" s="61">
        <f>COUNTIF(Avaliações!$T$13:$T$47,"A")</f>
        <v>0</v>
      </c>
      <c r="P18" s="61">
        <f>COUNTIF(Avaliações!$T$13:$T$47,"B")</f>
        <v>0</v>
      </c>
      <c r="Q18" s="61">
        <f>COUNTIF(Avaliações!$T$13:$T$47,"C")</f>
        <v>0</v>
      </c>
      <c r="R18" s="61">
        <f>COUNTIF(Avaliações!$T$13:$T$47,"D")</f>
        <v>0</v>
      </c>
      <c r="S18" s="59"/>
      <c r="T18" s="59"/>
      <c r="U18" s="59"/>
      <c r="V18" s="164" t="s">
        <v>30</v>
      </c>
      <c r="W18" s="153"/>
      <c r="X18" s="165" t="s">
        <v>31</v>
      </c>
      <c r="Y18" s="156"/>
      <c r="Z18" s="61">
        <f>COUNTIF(Avaliações!$AH$13:$AH$47,"A")</f>
        <v>0</v>
      </c>
      <c r="AA18" s="62">
        <f>COUNTIF(Avaliações!$AH$13:$AH$47,"B")</f>
        <v>0</v>
      </c>
      <c r="AB18" s="62">
        <f>COUNTIF(Avaliações!$AH$13:$AH$47,"C")</f>
        <v>0</v>
      </c>
      <c r="AC18" s="62">
        <f>COUNTIF(Avaliações!$AH$13:$AH$47,"D")</f>
        <v>0</v>
      </c>
      <c r="AD18" s="59"/>
      <c r="AE18" s="168" t="s">
        <v>30</v>
      </c>
      <c r="AF18" s="146"/>
      <c r="AG18" s="169" t="s">
        <v>31</v>
      </c>
      <c r="AH18" s="146"/>
      <c r="AI18" s="61">
        <f>COUNTIF(Avaliações!$AU$13:$AU$47,"A")</f>
        <v>0</v>
      </c>
      <c r="AJ18" s="61">
        <f>COUNTIF(Avaliações!$AU$13:$AU$47,"B")</f>
        <v>0</v>
      </c>
      <c r="AK18" s="61">
        <f>COUNTIF(Avaliações!$AU$13:$AU$47,"C")</f>
        <v>0</v>
      </c>
      <c r="AL18" s="61">
        <f>COUNTIF(Avaliações!$AU$13:$AU$47,"D")</f>
        <v>0</v>
      </c>
      <c r="AM18" s="59"/>
    </row>
    <row r="19" spans="1:39">
      <c r="A19" s="2"/>
      <c r="B19" s="166" t="str">
        <f>Avaliações!G11</f>
        <v>D</v>
      </c>
      <c r="C19" s="156"/>
      <c r="D19" s="165" t="s">
        <v>32</v>
      </c>
      <c r="E19" s="156"/>
      <c r="F19" s="61" t="s">
        <v>64</v>
      </c>
      <c r="G19" s="61" t="s">
        <v>64</v>
      </c>
      <c r="H19" s="61" t="s">
        <v>64</v>
      </c>
      <c r="I19" s="61" t="s">
        <v>64</v>
      </c>
      <c r="J19" s="59"/>
      <c r="K19" s="166" t="str">
        <f>Avaliações!T11</f>
        <v>D</v>
      </c>
      <c r="L19" s="156"/>
      <c r="M19" s="165" t="s">
        <v>32</v>
      </c>
      <c r="N19" s="156"/>
      <c r="O19" s="61" t="s">
        <v>64</v>
      </c>
      <c r="P19" s="61" t="s">
        <v>64</v>
      </c>
      <c r="Q19" s="61" t="s">
        <v>64</v>
      </c>
      <c r="R19" s="61" t="s">
        <v>64</v>
      </c>
      <c r="S19" s="59"/>
      <c r="T19" s="59"/>
      <c r="U19" s="59"/>
      <c r="V19" s="166" t="str">
        <f>Avaliações!AH11</f>
        <v>D</v>
      </c>
      <c r="W19" s="156"/>
      <c r="X19" s="165" t="s">
        <v>32</v>
      </c>
      <c r="Y19" s="156"/>
      <c r="Z19" s="61" t="s">
        <v>64</v>
      </c>
      <c r="AA19" s="62" t="s">
        <v>64</v>
      </c>
      <c r="AB19" s="62" t="s">
        <v>64</v>
      </c>
      <c r="AC19" s="62" t="s">
        <v>64</v>
      </c>
      <c r="AD19" s="59"/>
      <c r="AE19" s="170" t="str">
        <f>Avaliações!AU11</f>
        <v>D</v>
      </c>
      <c r="AF19" s="146"/>
      <c r="AG19" s="169" t="s">
        <v>32</v>
      </c>
      <c r="AH19" s="146"/>
      <c r="AI19" s="61" t="s">
        <v>64</v>
      </c>
      <c r="AJ19" s="61" t="s">
        <v>64</v>
      </c>
      <c r="AK19" s="61" t="s">
        <v>64</v>
      </c>
      <c r="AL19" s="61" t="s">
        <v>64</v>
      </c>
      <c r="AM19" s="56"/>
    </row>
    <row r="20" spans="1:39" ht="7.5" customHeight="1">
      <c r="A20" s="2"/>
      <c r="B20" s="63"/>
      <c r="C20" s="54"/>
      <c r="D20" s="54"/>
      <c r="E20" s="54"/>
      <c r="F20" s="54"/>
      <c r="G20" s="54"/>
      <c r="H20" s="54"/>
      <c r="I20" s="54"/>
      <c r="J20" s="59"/>
      <c r="K20" s="54"/>
      <c r="L20" s="54"/>
      <c r="M20" s="54"/>
      <c r="N20" s="54"/>
      <c r="O20" s="54"/>
      <c r="P20" s="54"/>
      <c r="Q20" s="54"/>
      <c r="R20" s="61"/>
      <c r="S20" s="59"/>
      <c r="T20" s="59"/>
      <c r="U20" s="59"/>
      <c r="V20" s="63"/>
      <c r="W20" s="54"/>
      <c r="X20" s="54"/>
      <c r="Y20" s="54"/>
      <c r="Z20" s="54"/>
      <c r="AA20" s="54"/>
      <c r="AB20" s="54"/>
      <c r="AC20" s="54"/>
      <c r="AD20" s="59"/>
      <c r="AE20" s="54"/>
      <c r="AF20" s="54"/>
      <c r="AG20" s="54"/>
      <c r="AH20" s="54"/>
      <c r="AI20" s="54"/>
      <c r="AJ20" s="54"/>
      <c r="AK20" s="54"/>
      <c r="AL20" s="61"/>
      <c r="AM20" s="56"/>
    </row>
    <row r="21" spans="1:39" ht="16.5">
      <c r="A21" s="2"/>
      <c r="B21" s="163">
        <f>Avaliações!H12</f>
        <v>3</v>
      </c>
      <c r="C21" s="145"/>
      <c r="D21" s="145"/>
      <c r="E21" s="146"/>
      <c r="F21" s="57" t="s">
        <v>27</v>
      </c>
      <c r="G21" s="57" t="s">
        <v>28</v>
      </c>
      <c r="H21" s="57" t="s">
        <v>29</v>
      </c>
      <c r="I21" s="57" t="s">
        <v>13</v>
      </c>
      <c r="J21" s="59"/>
      <c r="K21" s="163">
        <f>Avaliações!U12</f>
        <v>29</v>
      </c>
      <c r="L21" s="145"/>
      <c r="M21" s="145"/>
      <c r="N21" s="146"/>
      <c r="O21" s="57" t="s">
        <v>27</v>
      </c>
      <c r="P21" s="57" t="s">
        <v>28</v>
      </c>
      <c r="Q21" s="57" t="s">
        <v>29</v>
      </c>
      <c r="R21" s="57" t="s">
        <v>13</v>
      </c>
      <c r="S21" s="59"/>
      <c r="T21" s="59"/>
      <c r="U21" s="60"/>
      <c r="V21" s="167">
        <f>Avaliações!AI12</f>
        <v>16</v>
      </c>
      <c r="W21" s="145"/>
      <c r="X21" s="145"/>
      <c r="Y21" s="146"/>
      <c r="Z21" s="57" t="s">
        <v>27</v>
      </c>
      <c r="AA21" s="58" t="s">
        <v>28</v>
      </c>
      <c r="AB21" s="58" t="s">
        <v>29</v>
      </c>
      <c r="AC21" s="58" t="s">
        <v>13</v>
      </c>
      <c r="AD21" s="59"/>
      <c r="AE21" s="167">
        <f>Avaliações!AV12</f>
        <v>42</v>
      </c>
      <c r="AF21" s="145"/>
      <c r="AG21" s="145"/>
      <c r="AH21" s="146"/>
      <c r="AI21" s="57" t="s">
        <v>27</v>
      </c>
      <c r="AJ21" s="57" t="s">
        <v>28</v>
      </c>
      <c r="AK21" s="57" t="s">
        <v>29</v>
      </c>
      <c r="AL21" s="57" t="s">
        <v>13</v>
      </c>
      <c r="AM21" s="56"/>
    </row>
    <row r="22" spans="1:39">
      <c r="A22" s="2"/>
      <c r="B22" s="164" t="s">
        <v>30</v>
      </c>
      <c r="C22" s="153"/>
      <c r="D22" s="165" t="s">
        <v>31</v>
      </c>
      <c r="E22" s="156"/>
      <c r="F22" s="61">
        <f>COUNTIF(Avaliações!$H$13:$H$47,"A")</f>
        <v>0</v>
      </c>
      <c r="G22" s="61">
        <f>COUNTIF(Avaliações!$H$13:$H$47,"B")</f>
        <v>0</v>
      </c>
      <c r="H22" s="61">
        <f>COUNTIF(Avaliações!$H$13:$H$47,"C")</f>
        <v>0</v>
      </c>
      <c r="I22" s="61">
        <f>COUNTIF(Avaliações!$H$13:$H$47,"D")</f>
        <v>0</v>
      </c>
      <c r="J22" s="59"/>
      <c r="K22" s="164" t="s">
        <v>30</v>
      </c>
      <c r="L22" s="153"/>
      <c r="M22" s="165" t="s">
        <v>31</v>
      </c>
      <c r="N22" s="156"/>
      <c r="O22" s="61">
        <f>COUNTIF(Avaliações!$U$13:$U$47,"A")</f>
        <v>0</v>
      </c>
      <c r="P22" s="61">
        <f>COUNTIF(Avaliações!$U$13:$U$47,"B")</f>
        <v>0</v>
      </c>
      <c r="Q22" s="61">
        <f>COUNTIF(Avaliações!$U$13:$U$47,"C")</f>
        <v>0</v>
      </c>
      <c r="R22" s="61">
        <f>COUNTIF(Avaliações!$U$13:$U$47,"D")</f>
        <v>0</v>
      </c>
      <c r="S22" s="59"/>
      <c r="T22" s="59"/>
      <c r="U22" s="59"/>
      <c r="V22" s="164" t="s">
        <v>30</v>
      </c>
      <c r="W22" s="153"/>
      <c r="X22" s="165" t="s">
        <v>31</v>
      </c>
      <c r="Y22" s="156"/>
      <c r="Z22" s="61">
        <f>COUNTIF(Avaliações!$AI$13:$AI$47,"A")</f>
        <v>0</v>
      </c>
      <c r="AA22" s="62">
        <f>COUNTIF(Avaliações!$AI$13:$AI$47,"B")</f>
        <v>0</v>
      </c>
      <c r="AB22" s="62">
        <f>COUNTIF(Avaliações!$AI$13:$AI$47,"C")</f>
        <v>0</v>
      </c>
      <c r="AC22" s="62">
        <f>COUNTIF(Avaliações!$AI$13:$AI$47,"D")</f>
        <v>0</v>
      </c>
      <c r="AD22" s="59"/>
      <c r="AE22" s="168" t="s">
        <v>30</v>
      </c>
      <c r="AF22" s="146"/>
      <c r="AG22" s="169" t="s">
        <v>31</v>
      </c>
      <c r="AH22" s="146"/>
      <c r="AI22" s="61">
        <f>COUNTIF(Avaliações!$AV$13:$AV$47,"A")</f>
        <v>0</v>
      </c>
      <c r="AJ22" s="61">
        <f>COUNTIF(Avaliações!$AV$13:$AV$47,"B")</f>
        <v>0</v>
      </c>
      <c r="AK22" s="61">
        <f>COUNTIF(Avaliações!$AV$13:$AV$47,"C")</f>
        <v>0</v>
      </c>
      <c r="AL22" s="61">
        <f>COUNTIF(Avaliações!$AV$13:$AV$47,"D")</f>
        <v>0</v>
      </c>
      <c r="AM22" s="59"/>
    </row>
    <row r="23" spans="1:39">
      <c r="A23" s="2"/>
      <c r="B23" s="166" t="str">
        <f>Avaliações!H11</f>
        <v>D</v>
      </c>
      <c r="C23" s="156"/>
      <c r="D23" s="165" t="s">
        <v>32</v>
      </c>
      <c r="E23" s="156"/>
      <c r="F23" s="61" t="s">
        <v>64</v>
      </c>
      <c r="G23" s="61" t="s">
        <v>64</v>
      </c>
      <c r="H23" s="61" t="s">
        <v>64</v>
      </c>
      <c r="I23" s="61" t="s">
        <v>64</v>
      </c>
      <c r="J23" s="59"/>
      <c r="K23" s="166" t="str">
        <f>Avaliações!U11</f>
        <v>D</v>
      </c>
      <c r="L23" s="156"/>
      <c r="M23" s="165" t="s">
        <v>32</v>
      </c>
      <c r="N23" s="156"/>
      <c r="O23" s="61" t="s">
        <v>64</v>
      </c>
      <c r="P23" s="61" t="s">
        <v>64</v>
      </c>
      <c r="Q23" s="61" t="s">
        <v>64</v>
      </c>
      <c r="R23" s="61" t="s">
        <v>64</v>
      </c>
      <c r="S23" s="59"/>
      <c r="T23" s="59"/>
      <c r="U23" s="59"/>
      <c r="V23" s="166" t="str">
        <f>Avaliações!AI11</f>
        <v>D</v>
      </c>
      <c r="W23" s="156"/>
      <c r="X23" s="165" t="s">
        <v>32</v>
      </c>
      <c r="Y23" s="156"/>
      <c r="Z23" s="61" t="s">
        <v>64</v>
      </c>
      <c r="AA23" s="62" t="s">
        <v>64</v>
      </c>
      <c r="AB23" s="62" t="s">
        <v>64</v>
      </c>
      <c r="AC23" s="62" t="s">
        <v>64</v>
      </c>
      <c r="AD23" s="59"/>
      <c r="AE23" s="170" t="str">
        <f>Avaliações!AV11</f>
        <v>D</v>
      </c>
      <c r="AF23" s="146"/>
      <c r="AG23" s="169" t="s">
        <v>32</v>
      </c>
      <c r="AH23" s="146"/>
      <c r="AI23" s="61" t="s">
        <v>64</v>
      </c>
      <c r="AJ23" s="61" t="s">
        <v>64</v>
      </c>
      <c r="AK23" s="61" t="s">
        <v>64</v>
      </c>
      <c r="AL23" s="61" t="s">
        <v>64</v>
      </c>
      <c r="AM23" s="56"/>
    </row>
    <row r="24" spans="1:39" ht="7.5" customHeight="1">
      <c r="A24" s="2"/>
      <c r="B24" s="63"/>
      <c r="C24" s="54"/>
      <c r="D24" s="54"/>
      <c r="E24" s="54"/>
      <c r="F24" s="54"/>
      <c r="G24" s="54"/>
      <c r="H24" s="54"/>
      <c r="I24" s="54"/>
      <c r="J24" s="59"/>
      <c r="K24" s="54"/>
      <c r="L24" s="54"/>
      <c r="M24" s="54"/>
      <c r="N24" s="54"/>
      <c r="O24" s="54"/>
      <c r="P24" s="54"/>
      <c r="Q24" s="54"/>
      <c r="R24" s="61"/>
      <c r="S24" s="59"/>
      <c r="T24" s="59"/>
      <c r="U24" s="59"/>
      <c r="V24" s="63"/>
      <c r="W24" s="54"/>
      <c r="X24" s="54"/>
      <c r="Y24" s="54"/>
      <c r="Z24" s="54"/>
      <c r="AA24" s="54"/>
      <c r="AB24" s="54"/>
      <c r="AC24" s="54"/>
      <c r="AD24" s="59"/>
      <c r="AE24" s="54"/>
      <c r="AF24" s="54"/>
      <c r="AG24" s="54"/>
      <c r="AH24" s="54"/>
      <c r="AI24" s="54"/>
      <c r="AJ24" s="54"/>
      <c r="AK24" s="54"/>
      <c r="AL24" s="61"/>
      <c r="AM24" s="56"/>
    </row>
    <row r="25" spans="1:39" ht="16.5">
      <c r="A25" s="2"/>
      <c r="B25" s="163">
        <f>Avaliações!I12</f>
        <v>4</v>
      </c>
      <c r="C25" s="145"/>
      <c r="D25" s="145"/>
      <c r="E25" s="146"/>
      <c r="F25" s="57" t="s">
        <v>27</v>
      </c>
      <c r="G25" s="57" t="s">
        <v>28</v>
      </c>
      <c r="H25" s="57" t="s">
        <v>29</v>
      </c>
      <c r="I25" s="57" t="s">
        <v>13</v>
      </c>
      <c r="J25" s="59"/>
      <c r="K25" s="163">
        <f>Avaliações!V12</f>
        <v>30</v>
      </c>
      <c r="L25" s="145"/>
      <c r="M25" s="145"/>
      <c r="N25" s="146"/>
      <c r="O25" s="57" t="s">
        <v>27</v>
      </c>
      <c r="P25" s="57" t="s">
        <v>28</v>
      </c>
      <c r="Q25" s="57" t="s">
        <v>29</v>
      </c>
      <c r="R25" s="57" t="s">
        <v>13</v>
      </c>
      <c r="S25" s="59"/>
      <c r="T25" s="59"/>
      <c r="U25" s="60"/>
      <c r="V25" s="167">
        <f>Avaliações!AJ12</f>
        <v>17</v>
      </c>
      <c r="W25" s="145"/>
      <c r="X25" s="145"/>
      <c r="Y25" s="146"/>
      <c r="Z25" s="57" t="s">
        <v>27</v>
      </c>
      <c r="AA25" s="58" t="s">
        <v>28</v>
      </c>
      <c r="AB25" s="58" t="s">
        <v>29</v>
      </c>
      <c r="AC25" s="58" t="s">
        <v>13</v>
      </c>
      <c r="AD25" s="59"/>
      <c r="AE25" s="167">
        <f>Avaliações!AW12</f>
        <v>43</v>
      </c>
      <c r="AF25" s="145"/>
      <c r="AG25" s="145"/>
      <c r="AH25" s="146"/>
      <c r="AI25" s="57" t="s">
        <v>27</v>
      </c>
      <c r="AJ25" s="57" t="s">
        <v>28</v>
      </c>
      <c r="AK25" s="57" t="s">
        <v>29</v>
      </c>
      <c r="AL25" s="57" t="s">
        <v>13</v>
      </c>
      <c r="AM25" s="56"/>
    </row>
    <row r="26" spans="1:39">
      <c r="A26" s="2"/>
      <c r="B26" s="164" t="s">
        <v>30</v>
      </c>
      <c r="C26" s="153"/>
      <c r="D26" s="165" t="s">
        <v>31</v>
      </c>
      <c r="E26" s="156"/>
      <c r="F26" s="61">
        <f>COUNTIF(Avaliações!$I$13:$I$47,"A")</f>
        <v>0</v>
      </c>
      <c r="G26" s="61">
        <f>COUNTIF(Avaliações!$I$13:$I$47,"B")</f>
        <v>0</v>
      </c>
      <c r="H26" s="61">
        <f>COUNTIF(Avaliações!$I$13:$I$47,"C")</f>
        <v>0</v>
      </c>
      <c r="I26" s="61">
        <f>COUNTIF(Avaliações!$I$13:$I$47,"D")</f>
        <v>0</v>
      </c>
      <c r="J26" s="59"/>
      <c r="K26" s="164" t="s">
        <v>30</v>
      </c>
      <c r="L26" s="153"/>
      <c r="M26" s="165" t="s">
        <v>31</v>
      </c>
      <c r="N26" s="156"/>
      <c r="O26" s="61">
        <f>COUNTIF(Avaliações!$V$13:$V$47,"A")</f>
        <v>0</v>
      </c>
      <c r="P26" s="61">
        <f>COUNTIF(Avaliações!$V$13:$V$47,"B")</f>
        <v>0</v>
      </c>
      <c r="Q26" s="61">
        <f>COUNTIF(Avaliações!$V$13:$V$47,"C")</f>
        <v>0</v>
      </c>
      <c r="R26" s="61">
        <f>COUNTIF(Avaliações!$V$13:$V$47,"D")</f>
        <v>0</v>
      </c>
      <c r="S26" s="59"/>
      <c r="T26" s="59"/>
      <c r="U26" s="59"/>
      <c r="V26" s="164" t="s">
        <v>30</v>
      </c>
      <c r="W26" s="153"/>
      <c r="X26" s="165" t="s">
        <v>31</v>
      </c>
      <c r="Y26" s="156"/>
      <c r="Z26" s="61">
        <f>COUNTIF(Avaliações!$AJ$13:$AJ$47,"A")</f>
        <v>0</v>
      </c>
      <c r="AA26" s="62">
        <f>COUNTIF(Avaliações!$AJ$13:$AJ$47,"B")</f>
        <v>0</v>
      </c>
      <c r="AB26" s="62">
        <f>COUNTIF(Avaliações!$AJ$13:$AJ$47,"C")</f>
        <v>0</v>
      </c>
      <c r="AC26" s="62">
        <f>COUNTIF(Avaliações!$AJ$13:$AJ$47,"D")</f>
        <v>0</v>
      </c>
      <c r="AD26" s="59"/>
      <c r="AE26" s="168" t="s">
        <v>30</v>
      </c>
      <c r="AF26" s="146"/>
      <c r="AG26" s="169" t="s">
        <v>31</v>
      </c>
      <c r="AH26" s="146"/>
      <c r="AI26" s="61">
        <f>COUNTIF(Avaliações!$AW$13:$AW$47,"A")</f>
        <v>0</v>
      </c>
      <c r="AJ26" s="61">
        <f>COUNTIF(Avaliações!$AW$13:$AW$47,"B")</f>
        <v>0</v>
      </c>
      <c r="AK26" s="61">
        <f>COUNTIF(Avaliações!$AW$13:$AW$47,"C")</f>
        <v>0</v>
      </c>
      <c r="AL26" s="61">
        <f>COUNTIF(Avaliações!$AW$13:$AW$47,"D")</f>
        <v>0</v>
      </c>
      <c r="AM26" s="59"/>
    </row>
    <row r="27" spans="1:39">
      <c r="A27" s="2"/>
      <c r="B27" s="166" t="str">
        <f>Avaliações!I11</f>
        <v>D</v>
      </c>
      <c r="C27" s="156"/>
      <c r="D27" s="165" t="s">
        <v>32</v>
      </c>
      <c r="E27" s="156"/>
      <c r="F27" s="61" t="s">
        <v>64</v>
      </c>
      <c r="G27" s="61" t="s">
        <v>64</v>
      </c>
      <c r="H27" s="61" t="s">
        <v>64</v>
      </c>
      <c r="I27" s="61" t="s">
        <v>64</v>
      </c>
      <c r="J27" s="59"/>
      <c r="K27" s="166" t="str">
        <f>Avaliações!V11</f>
        <v>D</v>
      </c>
      <c r="L27" s="156"/>
      <c r="M27" s="165" t="s">
        <v>32</v>
      </c>
      <c r="N27" s="156"/>
      <c r="O27" s="61" t="s">
        <v>64</v>
      </c>
      <c r="P27" s="61" t="s">
        <v>64</v>
      </c>
      <c r="Q27" s="61" t="s">
        <v>64</v>
      </c>
      <c r="R27" s="61" t="s">
        <v>64</v>
      </c>
      <c r="S27" s="59"/>
      <c r="T27" s="59"/>
      <c r="U27" s="59"/>
      <c r="V27" s="166" t="str">
        <f>Avaliações!AJ11</f>
        <v>D</v>
      </c>
      <c r="W27" s="156"/>
      <c r="X27" s="165" t="s">
        <v>32</v>
      </c>
      <c r="Y27" s="156"/>
      <c r="Z27" s="61" t="s">
        <v>64</v>
      </c>
      <c r="AA27" s="62" t="s">
        <v>64</v>
      </c>
      <c r="AB27" s="62" t="s">
        <v>64</v>
      </c>
      <c r="AC27" s="62" t="s">
        <v>64</v>
      </c>
      <c r="AD27" s="59"/>
      <c r="AE27" s="170" t="str">
        <f>Avaliações!AW11</f>
        <v>D</v>
      </c>
      <c r="AF27" s="146"/>
      <c r="AG27" s="169" t="s">
        <v>32</v>
      </c>
      <c r="AH27" s="146"/>
      <c r="AI27" s="61" t="s">
        <v>64</v>
      </c>
      <c r="AJ27" s="61" t="s">
        <v>64</v>
      </c>
      <c r="AK27" s="61" t="s">
        <v>64</v>
      </c>
      <c r="AL27" s="61" t="s">
        <v>64</v>
      </c>
      <c r="AM27" s="56"/>
    </row>
    <row r="28" spans="1:39" ht="7.5" customHeight="1">
      <c r="A28" s="2"/>
      <c r="B28" s="63"/>
      <c r="C28" s="54"/>
      <c r="D28" s="54"/>
      <c r="E28" s="54"/>
      <c r="F28" s="54"/>
      <c r="G28" s="54"/>
      <c r="H28" s="54"/>
      <c r="I28" s="54"/>
      <c r="J28" s="59"/>
      <c r="K28" s="54"/>
      <c r="L28" s="54"/>
      <c r="M28" s="54"/>
      <c r="N28" s="54"/>
      <c r="O28" s="54"/>
      <c r="P28" s="54"/>
      <c r="Q28" s="54"/>
      <c r="R28" s="61"/>
      <c r="S28" s="59"/>
      <c r="T28" s="59"/>
      <c r="U28" s="59"/>
      <c r="V28" s="63"/>
      <c r="W28" s="54"/>
      <c r="X28" s="54"/>
      <c r="Y28" s="54"/>
      <c r="Z28" s="54"/>
      <c r="AA28" s="54"/>
      <c r="AB28" s="54"/>
      <c r="AC28" s="54"/>
      <c r="AD28" s="59"/>
      <c r="AE28" s="54"/>
      <c r="AF28" s="54"/>
      <c r="AG28" s="54"/>
      <c r="AH28" s="54"/>
      <c r="AI28" s="54"/>
      <c r="AJ28" s="54"/>
      <c r="AK28" s="54"/>
      <c r="AL28" s="61"/>
      <c r="AM28" s="56"/>
    </row>
    <row r="29" spans="1:39" ht="16.5">
      <c r="A29" s="2"/>
      <c r="B29" s="163">
        <f>Avaliações!J12</f>
        <v>5</v>
      </c>
      <c r="C29" s="145"/>
      <c r="D29" s="145"/>
      <c r="E29" s="146"/>
      <c r="F29" s="57" t="s">
        <v>27</v>
      </c>
      <c r="G29" s="57" t="s">
        <v>28</v>
      </c>
      <c r="H29" s="57" t="s">
        <v>29</v>
      </c>
      <c r="I29" s="57" t="s">
        <v>13</v>
      </c>
      <c r="J29" s="59"/>
      <c r="K29" s="163">
        <f>Avaliações!W12</f>
        <v>31</v>
      </c>
      <c r="L29" s="145"/>
      <c r="M29" s="145"/>
      <c r="N29" s="146"/>
      <c r="O29" s="57" t="s">
        <v>27</v>
      </c>
      <c r="P29" s="57" t="s">
        <v>28</v>
      </c>
      <c r="Q29" s="57" t="s">
        <v>29</v>
      </c>
      <c r="R29" s="57" t="s">
        <v>13</v>
      </c>
      <c r="S29" s="59"/>
      <c r="T29" s="59"/>
      <c r="U29" s="60"/>
      <c r="V29" s="167">
        <f>Avaliações!AK12</f>
        <v>18</v>
      </c>
      <c r="W29" s="145"/>
      <c r="X29" s="145"/>
      <c r="Y29" s="146"/>
      <c r="Z29" s="57" t="s">
        <v>27</v>
      </c>
      <c r="AA29" s="58" t="s">
        <v>28</v>
      </c>
      <c r="AB29" s="58" t="s">
        <v>29</v>
      </c>
      <c r="AC29" s="58" t="s">
        <v>13</v>
      </c>
      <c r="AD29" s="59"/>
      <c r="AE29" s="167">
        <f>Avaliações!AX12</f>
        <v>44</v>
      </c>
      <c r="AF29" s="145"/>
      <c r="AG29" s="145"/>
      <c r="AH29" s="146"/>
      <c r="AI29" s="57" t="s">
        <v>27</v>
      </c>
      <c r="AJ29" s="57" t="s">
        <v>28</v>
      </c>
      <c r="AK29" s="57" t="s">
        <v>29</v>
      </c>
      <c r="AL29" s="57" t="s">
        <v>13</v>
      </c>
      <c r="AM29" s="56"/>
    </row>
    <row r="30" spans="1:39">
      <c r="A30" s="2"/>
      <c r="B30" s="164" t="s">
        <v>30</v>
      </c>
      <c r="C30" s="153"/>
      <c r="D30" s="165" t="s">
        <v>31</v>
      </c>
      <c r="E30" s="156"/>
      <c r="F30" s="61">
        <f>COUNTIF(Avaliações!$J$13:$J$47,"A")</f>
        <v>0</v>
      </c>
      <c r="G30" s="61">
        <f>COUNTIF(Avaliações!$J$13:$J$47,"B")</f>
        <v>0</v>
      </c>
      <c r="H30" s="61">
        <f>COUNTIF(Avaliações!$J$13:$J$47,"C")</f>
        <v>0</v>
      </c>
      <c r="I30" s="61">
        <f>COUNTIF(Avaliações!$J$13:$J$47,"D")</f>
        <v>0</v>
      </c>
      <c r="J30" s="59"/>
      <c r="K30" s="164" t="s">
        <v>30</v>
      </c>
      <c r="L30" s="153"/>
      <c r="M30" s="165" t="s">
        <v>31</v>
      </c>
      <c r="N30" s="156"/>
      <c r="O30" s="61">
        <f>COUNTIF(Avaliações!$W$13:$W$47,"A")</f>
        <v>0</v>
      </c>
      <c r="P30" s="61">
        <f>COUNTIF(Avaliações!$W$13:$W$47,"B")</f>
        <v>0</v>
      </c>
      <c r="Q30" s="61">
        <f>COUNTIF(Avaliações!$W$13:$W$47,"C")</f>
        <v>0</v>
      </c>
      <c r="R30" s="61">
        <f>COUNTIF(Avaliações!$W$13:$W$47,"D")</f>
        <v>0</v>
      </c>
      <c r="S30" s="59"/>
      <c r="T30" s="59"/>
      <c r="U30" s="59"/>
      <c r="V30" s="164" t="s">
        <v>30</v>
      </c>
      <c r="W30" s="153"/>
      <c r="X30" s="165" t="s">
        <v>31</v>
      </c>
      <c r="Y30" s="156"/>
      <c r="Z30" s="61">
        <f>COUNTIF(Avaliações!$AK$13:$AK$47,"A")</f>
        <v>0</v>
      </c>
      <c r="AA30" s="62">
        <f>COUNTIF(Avaliações!$AK$13:$AK$47,"B")</f>
        <v>0</v>
      </c>
      <c r="AB30" s="62">
        <f>COUNTIF(Avaliações!$AK$13:$AK$47,"C")</f>
        <v>0</v>
      </c>
      <c r="AC30" s="62">
        <f>COUNTIF(Avaliações!$AK$13:$AK$47,"D")</f>
        <v>0</v>
      </c>
      <c r="AD30" s="59"/>
      <c r="AE30" s="168" t="s">
        <v>30</v>
      </c>
      <c r="AF30" s="146"/>
      <c r="AG30" s="169" t="s">
        <v>31</v>
      </c>
      <c r="AH30" s="146"/>
      <c r="AI30" s="61">
        <f>COUNTIF(Avaliações!$AX$13:$AX$47,"A")</f>
        <v>0</v>
      </c>
      <c r="AJ30" s="61">
        <f>COUNTIF(Avaliações!$AX$13:$AX$47,"B")</f>
        <v>0</v>
      </c>
      <c r="AK30" s="61">
        <f>COUNTIF(Avaliações!$AX$13:$AX$47,"C")</f>
        <v>0</v>
      </c>
      <c r="AL30" s="61">
        <f>COUNTIF(Avaliações!$AX$13:$AX$47,"D")</f>
        <v>0</v>
      </c>
      <c r="AM30" s="59"/>
    </row>
    <row r="31" spans="1:39">
      <c r="A31" s="2"/>
      <c r="B31" s="166" t="str">
        <f>Avaliações!J11</f>
        <v>D</v>
      </c>
      <c r="C31" s="156"/>
      <c r="D31" s="165" t="s">
        <v>32</v>
      </c>
      <c r="E31" s="156"/>
      <c r="F31" s="61" t="s">
        <v>64</v>
      </c>
      <c r="G31" s="61" t="s">
        <v>64</v>
      </c>
      <c r="H31" s="61" t="s">
        <v>64</v>
      </c>
      <c r="I31" s="61" t="s">
        <v>64</v>
      </c>
      <c r="J31" s="59"/>
      <c r="K31" s="166" t="str">
        <f>Avaliações!W11</f>
        <v>D</v>
      </c>
      <c r="L31" s="156"/>
      <c r="M31" s="165" t="s">
        <v>32</v>
      </c>
      <c r="N31" s="156"/>
      <c r="O31" s="61" t="s">
        <v>64</v>
      </c>
      <c r="P31" s="61" t="s">
        <v>64</v>
      </c>
      <c r="Q31" s="61" t="s">
        <v>64</v>
      </c>
      <c r="R31" s="61" t="s">
        <v>64</v>
      </c>
      <c r="S31" s="59"/>
      <c r="T31" s="59"/>
      <c r="U31" s="59"/>
      <c r="V31" s="166" t="str">
        <f>Avaliações!AK11</f>
        <v>D</v>
      </c>
      <c r="W31" s="156"/>
      <c r="X31" s="165" t="s">
        <v>32</v>
      </c>
      <c r="Y31" s="156"/>
      <c r="Z31" s="61" t="s">
        <v>64</v>
      </c>
      <c r="AA31" s="62" t="s">
        <v>64</v>
      </c>
      <c r="AB31" s="62" t="s">
        <v>64</v>
      </c>
      <c r="AC31" s="62" t="s">
        <v>64</v>
      </c>
      <c r="AD31" s="59"/>
      <c r="AE31" s="170" t="str">
        <f>Avaliações!AX11</f>
        <v>D</v>
      </c>
      <c r="AF31" s="146"/>
      <c r="AG31" s="169" t="s">
        <v>32</v>
      </c>
      <c r="AH31" s="146"/>
      <c r="AI31" s="61" t="s">
        <v>64</v>
      </c>
      <c r="AJ31" s="61" t="s">
        <v>64</v>
      </c>
      <c r="AK31" s="61" t="s">
        <v>64</v>
      </c>
      <c r="AL31" s="61" t="s">
        <v>64</v>
      </c>
      <c r="AM31" s="56"/>
    </row>
    <row r="32" spans="1:39" ht="7.5" customHeight="1">
      <c r="A32" s="2"/>
      <c r="B32" s="63"/>
      <c r="C32" s="54"/>
      <c r="D32" s="54"/>
      <c r="E32" s="54"/>
      <c r="F32" s="54"/>
      <c r="G32" s="54"/>
      <c r="H32" s="54"/>
      <c r="I32" s="54"/>
      <c r="J32" s="59"/>
      <c r="K32" s="54"/>
      <c r="L32" s="54"/>
      <c r="M32" s="54"/>
      <c r="N32" s="54"/>
      <c r="O32" s="54"/>
      <c r="P32" s="54"/>
      <c r="Q32" s="54"/>
      <c r="R32" s="61"/>
      <c r="S32" s="59"/>
      <c r="T32" s="59"/>
      <c r="U32" s="59"/>
      <c r="V32" s="63"/>
      <c r="W32" s="54"/>
      <c r="X32" s="54"/>
      <c r="Y32" s="54"/>
      <c r="Z32" s="54"/>
      <c r="AA32" s="54"/>
      <c r="AB32" s="54"/>
      <c r="AC32" s="54"/>
      <c r="AD32" s="59"/>
      <c r="AE32" s="54"/>
      <c r="AF32" s="54"/>
      <c r="AG32" s="54"/>
      <c r="AH32" s="54"/>
      <c r="AI32" s="54"/>
      <c r="AJ32" s="54"/>
      <c r="AK32" s="54"/>
      <c r="AL32" s="61"/>
      <c r="AM32" s="56"/>
    </row>
    <row r="33" spans="1:39" ht="16.5">
      <c r="A33" s="2"/>
      <c r="B33" s="163">
        <f>Avaliações!K12</f>
        <v>6</v>
      </c>
      <c r="C33" s="145"/>
      <c r="D33" s="145"/>
      <c r="E33" s="146"/>
      <c r="F33" s="57" t="s">
        <v>27</v>
      </c>
      <c r="G33" s="57" t="s">
        <v>28</v>
      </c>
      <c r="H33" s="57" t="s">
        <v>29</v>
      </c>
      <c r="I33" s="57" t="s">
        <v>13</v>
      </c>
      <c r="J33" s="59"/>
      <c r="K33" s="163">
        <f>Avaliações!X12</f>
        <v>32</v>
      </c>
      <c r="L33" s="145"/>
      <c r="M33" s="145"/>
      <c r="N33" s="146"/>
      <c r="O33" s="57" t="s">
        <v>27</v>
      </c>
      <c r="P33" s="57" t="s">
        <v>28</v>
      </c>
      <c r="Q33" s="57" t="s">
        <v>29</v>
      </c>
      <c r="R33" s="57" t="s">
        <v>13</v>
      </c>
      <c r="S33" s="59"/>
      <c r="T33" s="59"/>
      <c r="U33" s="60"/>
      <c r="V33" s="167">
        <f>Avaliações!AL12</f>
        <v>19</v>
      </c>
      <c r="W33" s="145"/>
      <c r="X33" s="145"/>
      <c r="Y33" s="146"/>
      <c r="Z33" s="57" t="s">
        <v>27</v>
      </c>
      <c r="AA33" s="58" t="s">
        <v>28</v>
      </c>
      <c r="AB33" s="58" t="s">
        <v>29</v>
      </c>
      <c r="AC33" s="58" t="s">
        <v>13</v>
      </c>
      <c r="AD33" s="59"/>
      <c r="AE33" s="167">
        <f>Avaliações!AY12</f>
        <v>45</v>
      </c>
      <c r="AF33" s="145"/>
      <c r="AG33" s="145"/>
      <c r="AH33" s="146"/>
      <c r="AI33" s="57" t="s">
        <v>27</v>
      </c>
      <c r="AJ33" s="57" t="s">
        <v>28</v>
      </c>
      <c r="AK33" s="57" t="s">
        <v>29</v>
      </c>
      <c r="AL33" s="57" t="s">
        <v>13</v>
      </c>
      <c r="AM33" s="56"/>
    </row>
    <row r="34" spans="1:39">
      <c r="A34" s="2"/>
      <c r="B34" s="164" t="s">
        <v>30</v>
      </c>
      <c r="C34" s="153"/>
      <c r="D34" s="165" t="s">
        <v>31</v>
      </c>
      <c r="E34" s="156"/>
      <c r="F34" s="61">
        <f>COUNTIF(Avaliações!$K$13:$K$47,"A")</f>
        <v>0</v>
      </c>
      <c r="G34" s="61">
        <f>COUNTIF(Avaliações!$K$13:$K$47,"B")</f>
        <v>0</v>
      </c>
      <c r="H34" s="61">
        <f>COUNTIF(Avaliações!$K$13:$K$47,"C")</f>
        <v>0</v>
      </c>
      <c r="I34" s="61">
        <f>COUNTIF(Avaliações!$K$13:$K$47,"D")</f>
        <v>0</v>
      </c>
      <c r="J34" s="59"/>
      <c r="K34" s="164" t="s">
        <v>30</v>
      </c>
      <c r="L34" s="153"/>
      <c r="M34" s="165" t="s">
        <v>31</v>
      </c>
      <c r="N34" s="156"/>
      <c r="O34" s="61">
        <f>COUNTIF(Avaliações!$X$13:$X$47,"A")</f>
        <v>0</v>
      </c>
      <c r="P34" s="61">
        <f>COUNTIF(Avaliações!$X$13:$X$47,"B")</f>
        <v>0</v>
      </c>
      <c r="Q34" s="61">
        <f>COUNTIF(Avaliações!$X$13:$X$47,"C")</f>
        <v>0</v>
      </c>
      <c r="R34" s="61">
        <f>COUNTIF(Avaliações!$X$13:$X$47,"D")</f>
        <v>0</v>
      </c>
      <c r="S34" s="59"/>
      <c r="T34" s="59"/>
      <c r="U34" s="59"/>
      <c r="V34" s="164" t="s">
        <v>30</v>
      </c>
      <c r="W34" s="153"/>
      <c r="X34" s="165" t="s">
        <v>31</v>
      </c>
      <c r="Y34" s="156"/>
      <c r="Z34" s="61">
        <f>COUNTIF(Avaliações!$AL$13:$AL$47,"A")</f>
        <v>0</v>
      </c>
      <c r="AA34" s="62">
        <f>COUNTIF(Avaliações!$AL$13:$AL$47,"B")</f>
        <v>0</v>
      </c>
      <c r="AB34" s="62">
        <f>COUNTIF(Avaliações!$AL$13:$AL$47,"C")</f>
        <v>0</v>
      </c>
      <c r="AC34" s="62">
        <f>COUNTIF(Avaliações!$AL$13:$AL$47,"D")</f>
        <v>0</v>
      </c>
      <c r="AD34" s="59"/>
      <c r="AE34" s="168" t="s">
        <v>30</v>
      </c>
      <c r="AF34" s="146"/>
      <c r="AG34" s="169" t="s">
        <v>31</v>
      </c>
      <c r="AH34" s="146"/>
      <c r="AI34" s="61">
        <f>COUNTIF(Avaliações!$AY$13:$AY$47,"A")</f>
        <v>0</v>
      </c>
      <c r="AJ34" s="61">
        <f>COUNTIF(Avaliações!$AY$13:$AY$47,"B")</f>
        <v>0</v>
      </c>
      <c r="AK34" s="61">
        <f>COUNTIF(Avaliações!$AY$13:$AY$47,"C")</f>
        <v>0</v>
      </c>
      <c r="AL34" s="61">
        <f>COUNTIF(Avaliações!$AY$13:$AY$47,"D")</f>
        <v>0</v>
      </c>
      <c r="AM34" s="59"/>
    </row>
    <row r="35" spans="1:39">
      <c r="A35" s="2"/>
      <c r="B35" s="166" t="str">
        <f>Avaliações!K11</f>
        <v>D</v>
      </c>
      <c r="C35" s="156"/>
      <c r="D35" s="165" t="s">
        <v>32</v>
      </c>
      <c r="E35" s="156"/>
      <c r="F35" s="61" t="s">
        <v>64</v>
      </c>
      <c r="G35" s="61" t="s">
        <v>64</v>
      </c>
      <c r="H35" s="61" t="s">
        <v>64</v>
      </c>
      <c r="I35" s="61" t="s">
        <v>64</v>
      </c>
      <c r="J35" s="59"/>
      <c r="K35" s="166" t="str">
        <f>Avaliações!X11</f>
        <v>D</v>
      </c>
      <c r="L35" s="156"/>
      <c r="M35" s="165" t="s">
        <v>32</v>
      </c>
      <c r="N35" s="156"/>
      <c r="O35" s="61" t="s">
        <v>64</v>
      </c>
      <c r="P35" s="61" t="s">
        <v>64</v>
      </c>
      <c r="Q35" s="61" t="s">
        <v>64</v>
      </c>
      <c r="R35" s="61" t="s">
        <v>64</v>
      </c>
      <c r="S35" s="59"/>
      <c r="T35" s="59"/>
      <c r="U35" s="59"/>
      <c r="V35" s="166" t="str">
        <f>Avaliações!AL11</f>
        <v>D</v>
      </c>
      <c r="W35" s="156"/>
      <c r="X35" s="165" t="s">
        <v>32</v>
      </c>
      <c r="Y35" s="156"/>
      <c r="Z35" s="61" t="s">
        <v>64</v>
      </c>
      <c r="AA35" s="62" t="s">
        <v>64</v>
      </c>
      <c r="AB35" s="62" t="s">
        <v>64</v>
      </c>
      <c r="AC35" s="62" t="s">
        <v>64</v>
      </c>
      <c r="AD35" s="59"/>
      <c r="AE35" s="170" t="str">
        <f>Avaliações!AY11</f>
        <v>D</v>
      </c>
      <c r="AF35" s="146"/>
      <c r="AG35" s="169" t="s">
        <v>32</v>
      </c>
      <c r="AH35" s="146"/>
      <c r="AI35" s="61" t="s">
        <v>64</v>
      </c>
      <c r="AJ35" s="61" t="s">
        <v>64</v>
      </c>
      <c r="AK35" s="61" t="s">
        <v>64</v>
      </c>
      <c r="AL35" s="61" t="s">
        <v>64</v>
      </c>
      <c r="AM35" s="56"/>
    </row>
    <row r="36" spans="1:39" ht="7.5" customHeight="1">
      <c r="A36" s="2"/>
      <c r="B36" s="63"/>
      <c r="C36" s="54"/>
      <c r="D36" s="54"/>
      <c r="E36" s="54"/>
      <c r="F36" s="54"/>
      <c r="G36" s="54"/>
      <c r="H36" s="54"/>
      <c r="I36" s="54"/>
      <c r="J36" s="59"/>
      <c r="K36" s="54"/>
      <c r="L36" s="54"/>
      <c r="M36" s="54"/>
      <c r="N36" s="54"/>
      <c r="O36" s="54"/>
      <c r="P36" s="54"/>
      <c r="Q36" s="54"/>
      <c r="R36" s="61"/>
      <c r="S36" s="59"/>
      <c r="T36" s="59"/>
      <c r="U36" s="59"/>
      <c r="V36" s="63"/>
      <c r="W36" s="54"/>
      <c r="X36" s="54"/>
      <c r="Y36" s="54"/>
      <c r="Z36" s="54"/>
      <c r="AA36" s="54"/>
      <c r="AB36" s="54"/>
      <c r="AC36" s="54"/>
      <c r="AD36" s="59"/>
      <c r="AE36" s="54"/>
      <c r="AF36" s="54"/>
      <c r="AG36" s="54"/>
      <c r="AH36" s="54"/>
      <c r="AI36" s="54"/>
      <c r="AJ36" s="54"/>
      <c r="AK36" s="54"/>
      <c r="AL36" s="61"/>
      <c r="AM36" s="56"/>
    </row>
    <row r="37" spans="1:39" ht="16.5">
      <c r="A37" s="2"/>
      <c r="B37" s="163">
        <f>Avaliações!L12</f>
        <v>7</v>
      </c>
      <c r="C37" s="145"/>
      <c r="D37" s="145"/>
      <c r="E37" s="146"/>
      <c r="F37" s="57" t="s">
        <v>27</v>
      </c>
      <c r="G37" s="57" t="s">
        <v>28</v>
      </c>
      <c r="H37" s="57" t="s">
        <v>29</v>
      </c>
      <c r="I37" s="57" t="s">
        <v>13</v>
      </c>
      <c r="J37" s="59"/>
      <c r="K37" s="163">
        <f>Avaliações!Y12</f>
        <v>33</v>
      </c>
      <c r="L37" s="145"/>
      <c r="M37" s="145"/>
      <c r="N37" s="146"/>
      <c r="O37" s="57" t="s">
        <v>27</v>
      </c>
      <c r="P37" s="57" t="s">
        <v>28</v>
      </c>
      <c r="Q37" s="57" t="s">
        <v>29</v>
      </c>
      <c r="R37" s="57" t="s">
        <v>13</v>
      </c>
      <c r="S37" s="59"/>
      <c r="T37" s="59"/>
      <c r="U37" s="60"/>
      <c r="V37" s="167">
        <f>Avaliações!AM12</f>
        <v>20</v>
      </c>
      <c r="W37" s="145"/>
      <c r="X37" s="145"/>
      <c r="Y37" s="146"/>
      <c r="Z37" s="57" t="s">
        <v>27</v>
      </c>
      <c r="AA37" s="58" t="s">
        <v>28</v>
      </c>
      <c r="AB37" s="58" t="s">
        <v>29</v>
      </c>
      <c r="AC37" s="58" t="s">
        <v>13</v>
      </c>
      <c r="AD37" s="59"/>
      <c r="AE37" s="167">
        <f>Avaliações!AZ12</f>
        <v>46</v>
      </c>
      <c r="AF37" s="145"/>
      <c r="AG37" s="145"/>
      <c r="AH37" s="146"/>
      <c r="AI37" s="57" t="s">
        <v>27</v>
      </c>
      <c r="AJ37" s="57" t="s">
        <v>28</v>
      </c>
      <c r="AK37" s="57" t="s">
        <v>29</v>
      </c>
      <c r="AL37" s="57" t="s">
        <v>13</v>
      </c>
      <c r="AM37" s="56"/>
    </row>
    <row r="38" spans="1:39">
      <c r="A38" s="2"/>
      <c r="B38" s="164" t="s">
        <v>30</v>
      </c>
      <c r="C38" s="153"/>
      <c r="D38" s="165" t="s">
        <v>31</v>
      </c>
      <c r="E38" s="156"/>
      <c r="F38" s="61">
        <f>COUNTIF(Avaliações!$L$13:$L$47,"A")</f>
        <v>0</v>
      </c>
      <c r="G38" s="61">
        <f>COUNTIF(Avaliações!$L$13:$L$47,"B")</f>
        <v>0</v>
      </c>
      <c r="H38" s="61">
        <f>COUNTIF(Avaliações!$L$13:$L$47,"C")</f>
        <v>0</v>
      </c>
      <c r="I38" s="61">
        <f>COUNTIF(Avaliações!$L$13:$L$47,"D")</f>
        <v>0</v>
      </c>
      <c r="J38" s="59"/>
      <c r="K38" s="164" t="s">
        <v>30</v>
      </c>
      <c r="L38" s="153"/>
      <c r="M38" s="165" t="s">
        <v>31</v>
      </c>
      <c r="N38" s="156"/>
      <c r="O38" s="61">
        <f>COUNTIF(Avaliações!$Y$13:$Y$47,"A")</f>
        <v>0</v>
      </c>
      <c r="P38" s="61">
        <f>COUNTIF(Avaliações!$Y$13:$Y$47,"B")</f>
        <v>0</v>
      </c>
      <c r="Q38" s="61">
        <f>COUNTIF(Avaliações!$Y$13:$Y$47,"C")</f>
        <v>0</v>
      </c>
      <c r="R38" s="61">
        <f>COUNTIF(Avaliações!$Y$13:$Y$47,"D")</f>
        <v>0</v>
      </c>
      <c r="S38" s="59"/>
      <c r="T38" s="59"/>
      <c r="U38" s="59"/>
      <c r="V38" s="164" t="s">
        <v>30</v>
      </c>
      <c r="W38" s="153"/>
      <c r="X38" s="165" t="s">
        <v>31</v>
      </c>
      <c r="Y38" s="156"/>
      <c r="Z38" s="61">
        <f>COUNTIF(Avaliações!$AM$13:$AM$47,"A")</f>
        <v>0</v>
      </c>
      <c r="AA38" s="62">
        <f>COUNTIF(Avaliações!$AM$13:$AM$47,"B")</f>
        <v>0</v>
      </c>
      <c r="AB38" s="62">
        <f>COUNTIF(Avaliações!$AM$13:$AM$47,"C")</f>
        <v>0</v>
      </c>
      <c r="AC38" s="62">
        <f>COUNTIF(Avaliações!$AM$13:$AM$47,"D")</f>
        <v>0</v>
      </c>
      <c r="AD38" s="59"/>
      <c r="AE38" s="168" t="s">
        <v>30</v>
      </c>
      <c r="AF38" s="146"/>
      <c r="AG38" s="169" t="s">
        <v>31</v>
      </c>
      <c r="AH38" s="146"/>
      <c r="AI38" s="61">
        <f>COUNTIF(Avaliações!$AZ$13:$AZ$47,"A")</f>
        <v>0</v>
      </c>
      <c r="AJ38" s="61">
        <f>COUNTIF(Avaliações!$AZ$13:$AZ$47,"B")</f>
        <v>0</v>
      </c>
      <c r="AK38" s="61">
        <f>COUNTIF(Avaliações!$AZ$13:$AZ$47,"C")</f>
        <v>0</v>
      </c>
      <c r="AL38" s="61">
        <f>COUNTIF(Avaliações!$AZ$13:$AZ$47,"D")</f>
        <v>0</v>
      </c>
      <c r="AM38" s="59"/>
    </row>
    <row r="39" spans="1:39">
      <c r="A39" s="2"/>
      <c r="B39" s="166" t="str">
        <f>Avaliações!L11</f>
        <v>D</v>
      </c>
      <c r="C39" s="156"/>
      <c r="D39" s="165" t="s">
        <v>32</v>
      </c>
      <c r="E39" s="156"/>
      <c r="F39" s="61" t="s">
        <v>64</v>
      </c>
      <c r="G39" s="61" t="s">
        <v>64</v>
      </c>
      <c r="H39" s="61" t="s">
        <v>64</v>
      </c>
      <c r="I39" s="61" t="s">
        <v>64</v>
      </c>
      <c r="J39" s="59"/>
      <c r="K39" s="166" t="str">
        <f>Avaliações!Y11</f>
        <v>D</v>
      </c>
      <c r="L39" s="156"/>
      <c r="M39" s="165" t="s">
        <v>32</v>
      </c>
      <c r="N39" s="156"/>
      <c r="O39" s="61" t="s">
        <v>64</v>
      </c>
      <c r="P39" s="61" t="s">
        <v>64</v>
      </c>
      <c r="Q39" s="61" t="s">
        <v>64</v>
      </c>
      <c r="R39" s="61" t="s">
        <v>64</v>
      </c>
      <c r="S39" s="59"/>
      <c r="T39" s="59"/>
      <c r="U39" s="59"/>
      <c r="V39" s="166" t="str">
        <f>Avaliações!AM11</f>
        <v>D</v>
      </c>
      <c r="W39" s="156"/>
      <c r="X39" s="165" t="s">
        <v>32</v>
      </c>
      <c r="Y39" s="156"/>
      <c r="Z39" s="61" t="s">
        <v>64</v>
      </c>
      <c r="AA39" s="62" t="s">
        <v>64</v>
      </c>
      <c r="AB39" s="62" t="s">
        <v>64</v>
      </c>
      <c r="AC39" s="62" t="s">
        <v>64</v>
      </c>
      <c r="AD39" s="59"/>
      <c r="AE39" s="170" t="str">
        <f>Avaliações!AZ11</f>
        <v>D</v>
      </c>
      <c r="AF39" s="146"/>
      <c r="AG39" s="169" t="s">
        <v>32</v>
      </c>
      <c r="AH39" s="146"/>
      <c r="AI39" s="61" t="s">
        <v>64</v>
      </c>
      <c r="AJ39" s="61" t="s">
        <v>64</v>
      </c>
      <c r="AK39" s="61" t="s">
        <v>64</v>
      </c>
      <c r="AL39" s="61" t="s">
        <v>64</v>
      </c>
      <c r="AM39" s="56"/>
    </row>
    <row r="40" spans="1:39" ht="7.5" customHeight="1">
      <c r="A40" s="2"/>
      <c r="B40" s="63"/>
      <c r="C40" s="54"/>
      <c r="D40" s="54"/>
      <c r="E40" s="54"/>
      <c r="F40" s="54"/>
      <c r="G40" s="54"/>
      <c r="H40" s="54"/>
      <c r="I40" s="54"/>
      <c r="J40" s="59"/>
      <c r="K40" s="54"/>
      <c r="L40" s="54"/>
      <c r="M40" s="54"/>
      <c r="N40" s="54"/>
      <c r="O40" s="54"/>
      <c r="P40" s="54"/>
      <c r="Q40" s="54"/>
      <c r="R40" s="61"/>
      <c r="S40" s="59"/>
      <c r="T40" s="59"/>
      <c r="U40" s="59"/>
      <c r="V40" s="63"/>
      <c r="W40" s="54"/>
      <c r="X40" s="54"/>
      <c r="Y40" s="54"/>
      <c r="Z40" s="54"/>
      <c r="AA40" s="54"/>
      <c r="AB40" s="54"/>
      <c r="AC40" s="54"/>
      <c r="AD40" s="59"/>
      <c r="AE40" s="54"/>
      <c r="AF40" s="54"/>
      <c r="AG40" s="54"/>
      <c r="AH40" s="54"/>
      <c r="AI40" s="54"/>
      <c r="AJ40" s="54"/>
      <c r="AK40" s="54"/>
      <c r="AL40" s="61"/>
      <c r="AM40" s="56"/>
    </row>
    <row r="41" spans="1:39" ht="16.5">
      <c r="A41" s="2"/>
      <c r="B41" s="163">
        <f>Avaliações!M12</f>
        <v>8</v>
      </c>
      <c r="C41" s="145"/>
      <c r="D41" s="145"/>
      <c r="E41" s="146"/>
      <c r="F41" s="57" t="s">
        <v>27</v>
      </c>
      <c r="G41" s="57" t="s">
        <v>28</v>
      </c>
      <c r="H41" s="57" t="s">
        <v>29</v>
      </c>
      <c r="I41" s="57" t="s">
        <v>13</v>
      </c>
      <c r="J41" s="59"/>
      <c r="K41" s="163">
        <f>Avaliações!Z12</f>
        <v>34</v>
      </c>
      <c r="L41" s="145"/>
      <c r="M41" s="145"/>
      <c r="N41" s="146"/>
      <c r="O41" s="57" t="s">
        <v>27</v>
      </c>
      <c r="P41" s="57" t="s">
        <v>28</v>
      </c>
      <c r="Q41" s="57" t="s">
        <v>29</v>
      </c>
      <c r="R41" s="57" t="s">
        <v>13</v>
      </c>
      <c r="S41" s="59"/>
      <c r="T41" s="59"/>
      <c r="U41" s="60"/>
      <c r="V41" s="167">
        <f>Avaliações!AN12</f>
        <v>21</v>
      </c>
      <c r="W41" s="145"/>
      <c r="X41" s="145"/>
      <c r="Y41" s="146"/>
      <c r="Z41" s="57" t="s">
        <v>27</v>
      </c>
      <c r="AA41" s="58" t="s">
        <v>28</v>
      </c>
      <c r="AB41" s="58" t="s">
        <v>29</v>
      </c>
      <c r="AC41" s="58" t="s">
        <v>13</v>
      </c>
      <c r="AD41" s="59"/>
      <c r="AE41" s="167">
        <f>Avaliações!BA12</f>
        <v>47</v>
      </c>
      <c r="AF41" s="145"/>
      <c r="AG41" s="145"/>
      <c r="AH41" s="146"/>
      <c r="AI41" s="57" t="s">
        <v>27</v>
      </c>
      <c r="AJ41" s="57" t="s">
        <v>28</v>
      </c>
      <c r="AK41" s="57" t="s">
        <v>29</v>
      </c>
      <c r="AL41" s="57" t="s">
        <v>13</v>
      </c>
      <c r="AM41" s="56"/>
    </row>
    <row r="42" spans="1:39">
      <c r="A42" s="2"/>
      <c r="B42" s="164" t="s">
        <v>30</v>
      </c>
      <c r="C42" s="153"/>
      <c r="D42" s="165" t="s">
        <v>31</v>
      </c>
      <c r="E42" s="156"/>
      <c r="F42" s="61">
        <f>COUNTIF(Avaliações!$M$13:$M$47,"A")</f>
        <v>0</v>
      </c>
      <c r="G42" s="61">
        <f>COUNTIF(Avaliações!$M$13:$M$47,"B")</f>
        <v>0</v>
      </c>
      <c r="H42" s="61">
        <f>COUNTIF(Avaliações!$M$13:$M$47,"C")</f>
        <v>0</v>
      </c>
      <c r="I42" s="61">
        <f>COUNTIF(Avaliações!$M$13:$M$47,"D")</f>
        <v>0</v>
      </c>
      <c r="J42" s="59"/>
      <c r="K42" s="164" t="s">
        <v>30</v>
      </c>
      <c r="L42" s="153"/>
      <c r="M42" s="165" t="s">
        <v>31</v>
      </c>
      <c r="N42" s="156"/>
      <c r="O42" s="61">
        <f>COUNTIF(Avaliações!$Z$13:$Z$47,"A")</f>
        <v>0</v>
      </c>
      <c r="P42" s="61">
        <f>COUNTIF(Avaliações!$Z$13:$Z$47,"B")</f>
        <v>0</v>
      </c>
      <c r="Q42" s="61">
        <f>COUNTIF(Avaliações!$Z$13:$Z$47,"C")</f>
        <v>0</v>
      </c>
      <c r="R42" s="61">
        <f>COUNTIF(Avaliações!$Z$13:$Z$47,"D")</f>
        <v>0</v>
      </c>
      <c r="S42" s="59"/>
      <c r="T42" s="59"/>
      <c r="U42" s="59"/>
      <c r="V42" s="164" t="s">
        <v>30</v>
      </c>
      <c r="W42" s="153"/>
      <c r="X42" s="165" t="s">
        <v>31</v>
      </c>
      <c r="Y42" s="156"/>
      <c r="Z42" s="61">
        <f>COUNTIF(Avaliações!$AN$13:$AN$47,"A")</f>
        <v>0</v>
      </c>
      <c r="AA42" s="62">
        <f>COUNTIF(Avaliações!$AN$13:$AN$47,"B")</f>
        <v>0</v>
      </c>
      <c r="AB42" s="62">
        <f>COUNTIF(Avaliações!$AN$13:$AN$47,"C")</f>
        <v>0</v>
      </c>
      <c r="AC42" s="62">
        <f>COUNTIF(Avaliações!$AN$13:$AN$47,"D")</f>
        <v>0</v>
      </c>
      <c r="AD42" s="59"/>
      <c r="AE42" s="168" t="s">
        <v>30</v>
      </c>
      <c r="AF42" s="146"/>
      <c r="AG42" s="169" t="s">
        <v>31</v>
      </c>
      <c r="AH42" s="146"/>
      <c r="AI42" s="61">
        <f>COUNTIF(Avaliações!$BA$13:$BA$47,"A")</f>
        <v>0</v>
      </c>
      <c r="AJ42" s="61">
        <f>COUNTIF(Avaliações!$BA$13:$BA$47,"B")</f>
        <v>0</v>
      </c>
      <c r="AK42" s="61">
        <f>COUNTIF(Avaliações!$BA$13:$BA$47,"C")</f>
        <v>0</v>
      </c>
      <c r="AL42" s="61">
        <f>COUNTIF(Avaliações!$BA$13:$BA$47,"D")</f>
        <v>0</v>
      </c>
      <c r="AM42" s="59"/>
    </row>
    <row r="43" spans="1:39">
      <c r="A43" s="2"/>
      <c r="B43" s="166" t="str">
        <f>Avaliações!M11</f>
        <v>D</v>
      </c>
      <c r="C43" s="156"/>
      <c r="D43" s="165" t="s">
        <v>32</v>
      </c>
      <c r="E43" s="156"/>
      <c r="F43" s="61" t="s">
        <v>64</v>
      </c>
      <c r="G43" s="61" t="s">
        <v>64</v>
      </c>
      <c r="H43" s="61" t="s">
        <v>64</v>
      </c>
      <c r="I43" s="61" t="s">
        <v>64</v>
      </c>
      <c r="J43" s="59"/>
      <c r="K43" s="166" t="str">
        <f>Avaliações!Z11</f>
        <v>D</v>
      </c>
      <c r="L43" s="156"/>
      <c r="M43" s="165" t="s">
        <v>32</v>
      </c>
      <c r="N43" s="156"/>
      <c r="O43" s="61" t="s">
        <v>64</v>
      </c>
      <c r="P43" s="61" t="s">
        <v>64</v>
      </c>
      <c r="Q43" s="61" t="s">
        <v>64</v>
      </c>
      <c r="R43" s="61" t="s">
        <v>64</v>
      </c>
      <c r="S43" s="59"/>
      <c r="T43" s="59"/>
      <c r="U43" s="59"/>
      <c r="V43" s="166" t="str">
        <f>Avaliações!AN11</f>
        <v>D</v>
      </c>
      <c r="W43" s="156"/>
      <c r="X43" s="165" t="s">
        <v>32</v>
      </c>
      <c r="Y43" s="156"/>
      <c r="Z43" s="61" t="s">
        <v>64</v>
      </c>
      <c r="AA43" s="62" t="s">
        <v>64</v>
      </c>
      <c r="AB43" s="62" t="s">
        <v>64</v>
      </c>
      <c r="AC43" s="62" t="s">
        <v>64</v>
      </c>
      <c r="AD43" s="59"/>
      <c r="AE43" s="170" t="str">
        <f>Avaliações!BA11</f>
        <v>D</v>
      </c>
      <c r="AF43" s="146"/>
      <c r="AG43" s="169" t="s">
        <v>32</v>
      </c>
      <c r="AH43" s="146"/>
      <c r="AI43" s="61" t="s">
        <v>64</v>
      </c>
      <c r="AJ43" s="61" t="s">
        <v>64</v>
      </c>
      <c r="AK43" s="61" t="s">
        <v>64</v>
      </c>
      <c r="AL43" s="61" t="s">
        <v>64</v>
      </c>
      <c r="AM43" s="56"/>
    </row>
    <row r="44" spans="1:39" ht="7.5" customHeight="1">
      <c r="A44" s="2"/>
      <c r="B44" s="63"/>
      <c r="C44" s="54"/>
      <c r="D44" s="54"/>
      <c r="E44" s="54"/>
      <c r="F44" s="54"/>
      <c r="G44" s="54"/>
      <c r="H44" s="54"/>
      <c r="I44" s="54"/>
      <c r="J44" s="59"/>
      <c r="K44" s="54"/>
      <c r="L44" s="54"/>
      <c r="M44" s="54"/>
      <c r="N44" s="54"/>
      <c r="O44" s="54"/>
      <c r="P44" s="54"/>
      <c r="Q44" s="54"/>
      <c r="R44" s="61"/>
      <c r="S44" s="59"/>
      <c r="T44" s="59"/>
      <c r="U44" s="59"/>
      <c r="V44" s="63"/>
      <c r="W44" s="54"/>
      <c r="X44" s="54"/>
      <c r="Y44" s="54"/>
      <c r="Z44" s="54"/>
      <c r="AA44" s="54"/>
      <c r="AB44" s="54"/>
      <c r="AC44" s="54"/>
      <c r="AD44" s="59"/>
      <c r="AE44" s="54"/>
      <c r="AF44" s="54"/>
      <c r="AG44" s="54"/>
      <c r="AH44" s="54"/>
      <c r="AI44" s="54"/>
      <c r="AJ44" s="54"/>
      <c r="AK44" s="54"/>
      <c r="AL44" s="61"/>
      <c r="AM44" s="56"/>
    </row>
    <row r="45" spans="1:39" ht="16.5">
      <c r="A45" s="2"/>
      <c r="B45" s="163">
        <f>Avaliações!N12</f>
        <v>9</v>
      </c>
      <c r="C45" s="145"/>
      <c r="D45" s="145"/>
      <c r="E45" s="146"/>
      <c r="F45" s="57" t="s">
        <v>27</v>
      </c>
      <c r="G45" s="57" t="s">
        <v>28</v>
      </c>
      <c r="H45" s="57" t="s">
        <v>29</v>
      </c>
      <c r="I45" s="57" t="s">
        <v>13</v>
      </c>
      <c r="J45" s="59"/>
      <c r="K45" s="163">
        <f>Avaliações!AA12</f>
        <v>35</v>
      </c>
      <c r="L45" s="145"/>
      <c r="M45" s="145"/>
      <c r="N45" s="146"/>
      <c r="O45" s="57" t="s">
        <v>27</v>
      </c>
      <c r="P45" s="57" t="s">
        <v>28</v>
      </c>
      <c r="Q45" s="57" t="s">
        <v>29</v>
      </c>
      <c r="R45" s="57" t="s">
        <v>13</v>
      </c>
      <c r="S45" s="59"/>
      <c r="T45" s="59"/>
      <c r="U45" s="60"/>
      <c r="V45" s="167">
        <f>Avaliações!AO12</f>
        <v>22</v>
      </c>
      <c r="W45" s="145"/>
      <c r="X45" s="145"/>
      <c r="Y45" s="146"/>
      <c r="Z45" s="57" t="s">
        <v>27</v>
      </c>
      <c r="AA45" s="58" t="s">
        <v>28</v>
      </c>
      <c r="AB45" s="58" t="s">
        <v>29</v>
      </c>
      <c r="AC45" s="58" t="s">
        <v>13</v>
      </c>
      <c r="AD45" s="59"/>
      <c r="AE45" s="167">
        <f>Avaliações!BB12</f>
        <v>48</v>
      </c>
      <c r="AF45" s="145"/>
      <c r="AG45" s="145"/>
      <c r="AH45" s="146"/>
      <c r="AI45" s="57" t="s">
        <v>27</v>
      </c>
      <c r="AJ45" s="57" t="s">
        <v>28</v>
      </c>
      <c r="AK45" s="57" t="s">
        <v>29</v>
      </c>
      <c r="AL45" s="57" t="s">
        <v>13</v>
      </c>
      <c r="AM45" s="56"/>
    </row>
    <row r="46" spans="1:39">
      <c r="A46" s="2"/>
      <c r="B46" s="164" t="s">
        <v>30</v>
      </c>
      <c r="C46" s="153"/>
      <c r="D46" s="165" t="s">
        <v>31</v>
      </c>
      <c r="E46" s="156"/>
      <c r="F46" s="61">
        <f>COUNTIF(Avaliações!$N$13:$N$47,"A")</f>
        <v>0</v>
      </c>
      <c r="G46" s="61">
        <f>COUNTIF(Avaliações!$N$13:$N$47,"B")</f>
        <v>0</v>
      </c>
      <c r="H46" s="61">
        <f>COUNTIF(Avaliações!$N$13:$N$47,"C")</f>
        <v>0</v>
      </c>
      <c r="I46" s="61">
        <f>COUNTIF(Avaliações!$N$13:$N$47,"D")</f>
        <v>0</v>
      </c>
      <c r="J46" s="59"/>
      <c r="K46" s="164" t="s">
        <v>30</v>
      </c>
      <c r="L46" s="153"/>
      <c r="M46" s="165" t="s">
        <v>31</v>
      </c>
      <c r="N46" s="156"/>
      <c r="O46" s="61">
        <f>COUNTIF(Avaliações!$AA$13:$AA$47,"A")</f>
        <v>0</v>
      </c>
      <c r="P46" s="61">
        <f>COUNTIF(Avaliações!$AA$13:$AA$47,"B")</f>
        <v>0</v>
      </c>
      <c r="Q46" s="61">
        <f>COUNTIF(Avaliações!$AA$13:$AA$47,"C")</f>
        <v>0</v>
      </c>
      <c r="R46" s="61">
        <f>COUNTIF(Avaliações!$AA$13:$AA$47,"D")</f>
        <v>0</v>
      </c>
      <c r="S46" s="59"/>
      <c r="T46" s="59"/>
      <c r="U46" s="59"/>
      <c r="V46" s="164" t="s">
        <v>30</v>
      </c>
      <c r="W46" s="153"/>
      <c r="X46" s="165" t="s">
        <v>31</v>
      </c>
      <c r="Y46" s="156"/>
      <c r="Z46" s="61">
        <f>COUNTIF(Avaliações!$AO$13:$AO$47,"A")</f>
        <v>0</v>
      </c>
      <c r="AA46" s="62">
        <f>COUNTIF(Avaliações!$AO$13:$AO$47,"B")</f>
        <v>0</v>
      </c>
      <c r="AB46" s="62">
        <f>COUNTIF(Avaliações!$AO$13:$AO$47,"C")</f>
        <v>0</v>
      </c>
      <c r="AC46" s="62">
        <f>COUNTIF(Avaliações!$AO$13:$AO$47,"D")</f>
        <v>0</v>
      </c>
      <c r="AD46" s="59"/>
      <c r="AE46" s="168" t="s">
        <v>30</v>
      </c>
      <c r="AF46" s="146"/>
      <c r="AG46" s="169" t="s">
        <v>31</v>
      </c>
      <c r="AH46" s="146"/>
      <c r="AI46" s="61">
        <f>COUNTIF(Avaliações!$BB$13:$BB$47,"A")</f>
        <v>0</v>
      </c>
      <c r="AJ46" s="61">
        <f>COUNTIF(Avaliações!$BB$13:$BB$47,"B")</f>
        <v>0</v>
      </c>
      <c r="AK46" s="61">
        <f>COUNTIF(Avaliações!$BB$13:$BB$47,"C")</f>
        <v>0</v>
      </c>
      <c r="AL46" s="61">
        <f>COUNTIF(Avaliações!$BB$13:$BB$47,"D")</f>
        <v>0</v>
      </c>
      <c r="AM46" s="59"/>
    </row>
    <row r="47" spans="1:39">
      <c r="A47" s="2"/>
      <c r="B47" s="166" t="str">
        <f>Avaliações!N11</f>
        <v>D</v>
      </c>
      <c r="C47" s="156"/>
      <c r="D47" s="165" t="s">
        <v>32</v>
      </c>
      <c r="E47" s="156"/>
      <c r="F47" s="61" t="s">
        <v>64</v>
      </c>
      <c r="G47" s="61" t="s">
        <v>64</v>
      </c>
      <c r="H47" s="61" t="s">
        <v>64</v>
      </c>
      <c r="I47" s="61" t="s">
        <v>64</v>
      </c>
      <c r="J47" s="59"/>
      <c r="K47" s="166" t="str">
        <f>Avaliações!AA11</f>
        <v>D</v>
      </c>
      <c r="L47" s="156"/>
      <c r="M47" s="165" t="s">
        <v>32</v>
      </c>
      <c r="N47" s="156"/>
      <c r="O47" s="61" t="s">
        <v>64</v>
      </c>
      <c r="P47" s="61" t="s">
        <v>64</v>
      </c>
      <c r="Q47" s="61" t="s">
        <v>64</v>
      </c>
      <c r="R47" s="61" t="s">
        <v>64</v>
      </c>
      <c r="S47" s="59"/>
      <c r="T47" s="59"/>
      <c r="U47" s="59"/>
      <c r="V47" s="166" t="str">
        <f>Avaliações!AO11</f>
        <v>D</v>
      </c>
      <c r="W47" s="156"/>
      <c r="X47" s="165" t="s">
        <v>32</v>
      </c>
      <c r="Y47" s="156"/>
      <c r="Z47" s="61" t="s">
        <v>64</v>
      </c>
      <c r="AA47" s="62" t="s">
        <v>64</v>
      </c>
      <c r="AB47" s="62" t="s">
        <v>64</v>
      </c>
      <c r="AC47" s="62" t="s">
        <v>64</v>
      </c>
      <c r="AD47" s="59"/>
      <c r="AE47" s="170" t="str">
        <f>Avaliações!BB11</f>
        <v>D</v>
      </c>
      <c r="AF47" s="146"/>
      <c r="AG47" s="169" t="s">
        <v>32</v>
      </c>
      <c r="AH47" s="146"/>
      <c r="AI47" s="61" t="s">
        <v>64</v>
      </c>
      <c r="AJ47" s="61" t="s">
        <v>64</v>
      </c>
      <c r="AK47" s="61" t="s">
        <v>64</v>
      </c>
      <c r="AL47" s="61" t="s">
        <v>64</v>
      </c>
      <c r="AM47" s="56"/>
    </row>
    <row r="48" spans="1:39" ht="7.5" customHeight="1">
      <c r="A48" s="2"/>
      <c r="B48" s="63"/>
      <c r="C48" s="54"/>
      <c r="D48" s="54"/>
      <c r="E48" s="54"/>
      <c r="F48" s="54"/>
      <c r="G48" s="54"/>
      <c r="H48" s="54"/>
      <c r="I48" s="54"/>
      <c r="J48" s="59"/>
      <c r="K48" s="54"/>
      <c r="L48" s="54"/>
      <c r="M48" s="54"/>
      <c r="N48" s="54"/>
      <c r="O48" s="54"/>
      <c r="P48" s="54"/>
      <c r="Q48" s="54"/>
      <c r="R48" s="61"/>
      <c r="S48" s="59"/>
      <c r="T48" s="59"/>
      <c r="U48" s="59"/>
      <c r="V48" s="63"/>
      <c r="W48" s="54"/>
      <c r="X48" s="54"/>
      <c r="Y48" s="54"/>
      <c r="Z48" s="54"/>
      <c r="AA48" s="54"/>
      <c r="AB48" s="54"/>
      <c r="AC48" s="54"/>
      <c r="AD48" s="59"/>
      <c r="AE48" s="54"/>
      <c r="AF48" s="54"/>
      <c r="AG48" s="54"/>
      <c r="AH48" s="54"/>
      <c r="AI48" s="54"/>
      <c r="AJ48" s="54"/>
      <c r="AK48" s="54"/>
      <c r="AL48" s="61"/>
      <c r="AM48" s="56"/>
    </row>
    <row r="49" spans="1:39" ht="16.5">
      <c r="A49" s="2"/>
      <c r="B49" s="163">
        <f>Avaliações!O12</f>
        <v>10</v>
      </c>
      <c r="C49" s="145"/>
      <c r="D49" s="145"/>
      <c r="E49" s="146"/>
      <c r="F49" s="57" t="s">
        <v>27</v>
      </c>
      <c r="G49" s="57" t="s">
        <v>28</v>
      </c>
      <c r="H49" s="57" t="s">
        <v>29</v>
      </c>
      <c r="I49" s="57" t="s">
        <v>13</v>
      </c>
      <c r="J49" s="59"/>
      <c r="K49" s="163">
        <f>Avaliações!AB12</f>
        <v>36</v>
      </c>
      <c r="L49" s="145"/>
      <c r="M49" s="145"/>
      <c r="N49" s="146"/>
      <c r="O49" s="57" t="s">
        <v>27</v>
      </c>
      <c r="P49" s="57" t="s">
        <v>28</v>
      </c>
      <c r="Q49" s="57" t="s">
        <v>29</v>
      </c>
      <c r="R49" s="57" t="s">
        <v>13</v>
      </c>
      <c r="S49" s="59"/>
      <c r="T49" s="59"/>
      <c r="U49" s="60"/>
      <c r="V49" s="167">
        <f>Avaliações!AP12</f>
        <v>23</v>
      </c>
      <c r="W49" s="145"/>
      <c r="X49" s="145"/>
      <c r="Y49" s="146"/>
      <c r="Z49" s="57" t="s">
        <v>27</v>
      </c>
      <c r="AA49" s="57" t="s">
        <v>28</v>
      </c>
      <c r="AB49" s="58" t="s">
        <v>29</v>
      </c>
      <c r="AC49" s="58" t="s">
        <v>13</v>
      </c>
      <c r="AD49" s="59"/>
      <c r="AE49" s="167">
        <f>Avaliações!BC12</f>
        <v>49</v>
      </c>
      <c r="AF49" s="145"/>
      <c r="AG49" s="145"/>
      <c r="AH49" s="146"/>
      <c r="AI49" s="57" t="s">
        <v>27</v>
      </c>
      <c r="AJ49" s="57" t="s">
        <v>28</v>
      </c>
      <c r="AK49" s="57" t="s">
        <v>29</v>
      </c>
      <c r="AL49" s="57" t="s">
        <v>13</v>
      </c>
      <c r="AM49" s="56"/>
    </row>
    <row r="50" spans="1:39">
      <c r="A50" s="2"/>
      <c r="B50" s="164" t="s">
        <v>30</v>
      </c>
      <c r="C50" s="153"/>
      <c r="D50" s="165" t="s">
        <v>31</v>
      </c>
      <c r="E50" s="156"/>
      <c r="F50" s="61">
        <f>COUNTIF(Avaliações!$O$13:$O$47,"A")</f>
        <v>0</v>
      </c>
      <c r="G50" s="61">
        <f>COUNTIF(Avaliações!$O$13:$O$47,"B")</f>
        <v>0</v>
      </c>
      <c r="H50" s="61">
        <f>COUNTIF(Avaliações!$O$13:$O$47,"C")</f>
        <v>0</v>
      </c>
      <c r="I50" s="61">
        <f>COUNTIF(Avaliações!$O$13:$O$47,"D")</f>
        <v>0</v>
      </c>
      <c r="J50" s="59"/>
      <c r="K50" s="164" t="s">
        <v>30</v>
      </c>
      <c r="L50" s="153"/>
      <c r="M50" s="165" t="s">
        <v>31</v>
      </c>
      <c r="N50" s="156"/>
      <c r="O50" s="61">
        <f>COUNTIF(Avaliações!$AB$13:$AB$47,"A")</f>
        <v>0</v>
      </c>
      <c r="P50" s="61">
        <f>COUNTIF(Avaliações!$AB$13:$AB$47,"B")</f>
        <v>0</v>
      </c>
      <c r="Q50" s="61">
        <f>COUNTIF(Avaliações!$AB$13:$AB$47,"C")</f>
        <v>0</v>
      </c>
      <c r="R50" s="61">
        <f>COUNTIF(Avaliações!$AB$13:$AB$47,"D")</f>
        <v>0</v>
      </c>
      <c r="S50" s="59"/>
      <c r="T50" s="59"/>
      <c r="U50" s="59"/>
      <c r="V50" s="164" t="s">
        <v>30</v>
      </c>
      <c r="W50" s="153"/>
      <c r="X50" s="165" t="s">
        <v>31</v>
      </c>
      <c r="Y50" s="156"/>
      <c r="Z50" s="61">
        <f>COUNTIF(Avaliações!$AP$13:$AP$47,"A")</f>
        <v>0</v>
      </c>
      <c r="AA50" s="61">
        <f>COUNTIF(Avaliações!$AP$13:$AP$47,"B")</f>
        <v>0</v>
      </c>
      <c r="AB50" s="62">
        <f>COUNTIF(Avaliações!$AP$13:$AP$47,"C")</f>
        <v>0</v>
      </c>
      <c r="AC50" s="62">
        <f>COUNTIF(Avaliações!$AP$13:$AP$47,"D")</f>
        <v>0</v>
      </c>
      <c r="AD50" s="59"/>
      <c r="AE50" s="168" t="s">
        <v>30</v>
      </c>
      <c r="AF50" s="146"/>
      <c r="AG50" s="169" t="s">
        <v>31</v>
      </c>
      <c r="AH50" s="146"/>
      <c r="AI50" s="61">
        <f>COUNTIF(Avaliações!$BC$13:$BC$47,"A")</f>
        <v>0</v>
      </c>
      <c r="AJ50" s="61">
        <f>COUNTIF(Avaliações!$BC$13:$BC$47,"B")</f>
        <v>0</v>
      </c>
      <c r="AK50" s="61">
        <f>COUNTIF(Avaliações!$BC$13:$BC$47,"C")</f>
        <v>0</v>
      </c>
      <c r="AL50" s="61">
        <f>COUNTIF(Avaliações!$BC$13:$BC$47,"D")</f>
        <v>0</v>
      </c>
      <c r="AM50" s="59"/>
    </row>
    <row r="51" spans="1:39">
      <c r="A51" s="2"/>
      <c r="B51" s="166" t="str">
        <f>Avaliações!O11</f>
        <v>D</v>
      </c>
      <c r="C51" s="156"/>
      <c r="D51" s="165" t="s">
        <v>32</v>
      </c>
      <c r="E51" s="156"/>
      <c r="F51" s="61" t="s">
        <v>64</v>
      </c>
      <c r="G51" s="61" t="s">
        <v>64</v>
      </c>
      <c r="H51" s="61" t="s">
        <v>64</v>
      </c>
      <c r="I51" s="61" t="s">
        <v>64</v>
      </c>
      <c r="J51" s="59"/>
      <c r="K51" s="166" t="str">
        <f>Avaliações!AB11</f>
        <v>D</v>
      </c>
      <c r="L51" s="156"/>
      <c r="M51" s="165" t="s">
        <v>32</v>
      </c>
      <c r="N51" s="156"/>
      <c r="O51" s="61" t="s">
        <v>64</v>
      </c>
      <c r="P51" s="61" t="s">
        <v>64</v>
      </c>
      <c r="Q51" s="61" t="s">
        <v>64</v>
      </c>
      <c r="R51" s="61" t="s">
        <v>64</v>
      </c>
      <c r="S51" s="59"/>
      <c r="T51" s="59"/>
      <c r="U51" s="59"/>
      <c r="V51" s="166" t="str">
        <f>Avaliações!AP11</f>
        <v>D</v>
      </c>
      <c r="W51" s="156"/>
      <c r="X51" s="165" t="s">
        <v>32</v>
      </c>
      <c r="Y51" s="156"/>
      <c r="Z51" s="61" t="s">
        <v>64</v>
      </c>
      <c r="AA51" s="61" t="s">
        <v>64</v>
      </c>
      <c r="AB51" s="62" t="s">
        <v>64</v>
      </c>
      <c r="AC51" s="62" t="s">
        <v>64</v>
      </c>
      <c r="AD51" s="59"/>
      <c r="AE51" s="170" t="str">
        <f>Avaliações!BC11</f>
        <v>D</v>
      </c>
      <c r="AF51" s="146"/>
      <c r="AG51" s="169" t="s">
        <v>32</v>
      </c>
      <c r="AH51" s="146"/>
      <c r="AI51" s="61" t="s">
        <v>64</v>
      </c>
      <c r="AJ51" s="61" t="s">
        <v>64</v>
      </c>
      <c r="AK51" s="61" t="s">
        <v>64</v>
      </c>
      <c r="AL51" s="61" t="s">
        <v>64</v>
      </c>
      <c r="AM51" s="56"/>
    </row>
    <row r="52" spans="1:39" ht="7.5" customHeight="1">
      <c r="A52" s="2"/>
      <c r="B52" s="63"/>
      <c r="C52" s="54"/>
      <c r="D52" s="54"/>
      <c r="E52" s="54"/>
      <c r="F52" s="54"/>
      <c r="G52" s="54"/>
      <c r="H52" s="54"/>
      <c r="I52" s="54"/>
      <c r="J52" s="59"/>
      <c r="K52" s="54"/>
      <c r="L52" s="54"/>
      <c r="M52" s="54"/>
      <c r="N52" s="54"/>
      <c r="O52" s="54"/>
      <c r="P52" s="54"/>
      <c r="Q52" s="54"/>
      <c r="R52" s="61"/>
      <c r="S52" s="59"/>
      <c r="T52" s="59"/>
      <c r="U52" s="59"/>
      <c r="V52" s="63"/>
      <c r="W52" s="54"/>
      <c r="X52" s="54"/>
      <c r="Y52" s="54"/>
      <c r="Z52" s="54"/>
      <c r="AA52" s="54"/>
      <c r="AB52" s="54"/>
      <c r="AC52" s="54"/>
      <c r="AD52" s="59"/>
      <c r="AE52" s="54"/>
      <c r="AF52" s="54"/>
      <c r="AG52" s="54"/>
      <c r="AH52" s="54"/>
      <c r="AI52" s="54"/>
      <c r="AJ52" s="54"/>
      <c r="AK52" s="54"/>
      <c r="AL52" s="61"/>
      <c r="AM52" s="56"/>
    </row>
    <row r="53" spans="1:39" ht="16.5">
      <c r="A53" s="2"/>
      <c r="B53" s="163">
        <f>Avaliações!P12</f>
        <v>11</v>
      </c>
      <c r="C53" s="145"/>
      <c r="D53" s="145"/>
      <c r="E53" s="146"/>
      <c r="F53" s="57" t="s">
        <v>27</v>
      </c>
      <c r="G53" s="57" t="s">
        <v>28</v>
      </c>
      <c r="H53" s="57" t="s">
        <v>29</v>
      </c>
      <c r="I53" s="57" t="s">
        <v>13</v>
      </c>
      <c r="J53" s="59"/>
      <c r="K53" s="163">
        <f>Avaliações!AC12</f>
        <v>37</v>
      </c>
      <c r="L53" s="145"/>
      <c r="M53" s="145"/>
      <c r="N53" s="146"/>
      <c r="O53" s="57" t="s">
        <v>27</v>
      </c>
      <c r="P53" s="57" t="s">
        <v>28</v>
      </c>
      <c r="Q53" s="57" t="s">
        <v>29</v>
      </c>
      <c r="R53" s="57" t="s">
        <v>13</v>
      </c>
      <c r="S53" s="59"/>
      <c r="T53" s="59"/>
      <c r="U53" s="60"/>
      <c r="V53" s="167">
        <f>Avaliações!AQ12</f>
        <v>24</v>
      </c>
      <c r="W53" s="145"/>
      <c r="X53" s="145"/>
      <c r="Y53" s="146"/>
      <c r="Z53" s="57" t="s">
        <v>27</v>
      </c>
      <c r="AA53" s="57" t="s">
        <v>28</v>
      </c>
      <c r="AB53" s="58" t="s">
        <v>29</v>
      </c>
      <c r="AC53" s="58" t="s">
        <v>13</v>
      </c>
      <c r="AD53" s="59"/>
      <c r="AE53" s="167">
        <f>Avaliações!BD12</f>
        <v>50</v>
      </c>
      <c r="AF53" s="145"/>
      <c r="AG53" s="145"/>
      <c r="AH53" s="146"/>
      <c r="AI53" s="57" t="s">
        <v>27</v>
      </c>
      <c r="AJ53" s="57" t="s">
        <v>28</v>
      </c>
      <c r="AK53" s="57" t="s">
        <v>29</v>
      </c>
      <c r="AL53" s="57" t="s">
        <v>13</v>
      </c>
      <c r="AM53" s="56"/>
    </row>
    <row r="54" spans="1:39">
      <c r="A54" s="2"/>
      <c r="B54" s="164" t="s">
        <v>30</v>
      </c>
      <c r="C54" s="153"/>
      <c r="D54" s="165" t="s">
        <v>31</v>
      </c>
      <c r="E54" s="156"/>
      <c r="F54" s="61">
        <f>COUNTIF(Avaliações!$P$13:$P$47,"A")</f>
        <v>0</v>
      </c>
      <c r="G54" s="61">
        <f>COUNTIF(Avaliações!$P$13:$P$47,"B")</f>
        <v>0</v>
      </c>
      <c r="H54" s="61">
        <f>COUNTIF(Avaliações!$P$13:$P$47,"C")</f>
        <v>0</v>
      </c>
      <c r="I54" s="61">
        <f>COUNTIF(Avaliações!$P$13:$P$47,"D")</f>
        <v>0</v>
      </c>
      <c r="J54" s="59"/>
      <c r="K54" s="164" t="s">
        <v>30</v>
      </c>
      <c r="L54" s="153"/>
      <c r="M54" s="165" t="s">
        <v>31</v>
      </c>
      <c r="N54" s="156"/>
      <c r="O54" s="61">
        <f>COUNTIF(Avaliações!$AC$13:$AC$47,"A")</f>
        <v>0</v>
      </c>
      <c r="P54" s="61">
        <f>COUNTIF(Avaliações!$AC$13:$AC$47,"B")</f>
        <v>0</v>
      </c>
      <c r="Q54" s="61">
        <f>COUNTIF(Avaliações!$AC$13:$AC$47,"C")</f>
        <v>0</v>
      </c>
      <c r="R54" s="61">
        <f>COUNTIF(Avaliações!$AC$13:$AC$47,"D")</f>
        <v>0</v>
      </c>
      <c r="S54" s="59"/>
      <c r="T54" s="59"/>
      <c r="U54" s="59"/>
      <c r="V54" s="164" t="s">
        <v>30</v>
      </c>
      <c r="W54" s="153"/>
      <c r="X54" s="165" t="s">
        <v>31</v>
      </c>
      <c r="Y54" s="156"/>
      <c r="Z54" s="61">
        <f>COUNTIF(Avaliações!$AQ$13:$AQ$47,"A")</f>
        <v>0</v>
      </c>
      <c r="AA54" s="61">
        <f>COUNTIF(Avaliações!$AQ$13:$AQ$47,"B")</f>
        <v>0</v>
      </c>
      <c r="AB54" s="62">
        <f>COUNTIF(Avaliações!$AQ$13:$AQ$47,"C")</f>
        <v>0</v>
      </c>
      <c r="AC54" s="62">
        <f>COUNTIF(Avaliações!$AQ$13:$AQ$47,"D")</f>
        <v>0</v>
      </c>
      <c r="AD54" s="59"/>
      <c r="AE54" s="168" t="s">
        <v>30</v>
      </c>
      <c r="AF54" s="146"/>
      <c r="AG54" s="169" t="s">
        <v>31</v>
      </c>
      <c r="AH54" s="146"/>
      <c r="AI54" s="61">
        <f>COUNTIF(Avaliações!$BD$13:$BD$47,"A")</f>
        <v>0</v>
      </c>
      <c r="AJ54" s="61">
        <f>COUNTIF(Avaliações!$BD$13:$BD$47,"B")</f>
        <v>0</v>
      </c>
      <c r="AK54" s="61">
        <f>COUNTIF(Avaliações!$BD$13:$BD$47,"C")</f>
        <v>0</v>
      </c>
      <c r="AL54" s="61">
        <f>COUNTIF(Avaliações!$BD$13:$BD$47,"D")</f>
        <v>0</v>
      </c>
      <c r="AM54" s="59"/>
    </row>
    <row r="55" spans="1:39">
      <c r="A55" s="2"/>
      <c r="B55" s="166" t="str">
        <f>Avaliações!P11</f>
        <v>D</v>
      </c>
      <c r="C55" s="156"/>
      <c r="D55" s="165" t="s">
        <v>32</v>
      </c>
      <c r="E55" s="156"/>
      <c r="F55" s="61" t="s">
        <v>64</v>
      </c>
      <c r="G55" s="61" t="s">
        <v>64</v>
      </c>
      <c r="H55" s="61" t="s">
        <v>64</v>
      </c>
      <c r="I55" s="61" t="s">
        <v>64</v>
      </c>
      <c r="J55" s="59"/>
      <c r="K55" s="166" t="str">
        <f>Avaliações!AC11</f>
        <v>D</v>
      </c>
      <c r="L55" s="156"/>
      <c r="M55" s="165" t="s">
        <v>32</v>
      </c>
      <c r="N55" s="156"/>
      <c r="O55" s="61" t="s">
        <v>64</v>
      </c>
      <c r="P55" s="61" t="s">
        <v>64</v>
      </c>
      <c r="Q55" s="61" t="s">
        <v>64</v>
      </c>
      <c r="R55" s="61" t="s">
        <v>64</v>
      </c>
      <c r="S55" s="59"/>
      <c r="T55" s="59"/>
      <c r="U55" s="59"/>
      <c r="V55" s="166" t="str">
        <f>Avaliações!AQ11</f>
        <v>D</v>
      </c>
      <c r="W55" s="156"/>
      <c r="X55" s="165" t="s">
        <v>32</v>
      </c>
      <c r="Y55" s="156"/>
      <c r="Z55" s="61" t="s">
        <v>64</v>
      </c>
      <c r="AA55" s="61" t="s">
        <v>64</v>
      </c>
      <c r="AB55" s="62" t="s">
        <v>64</v>
      </c>
      <c r="AC55" s="62" t="s">
        <v>64</v>
      </c>
      <c r="AD55" s="59"/>
      <c r="AE55" s="170" t="str">
        <f>Avaliações!BD11</f>
        <v>D</v>
      </c>
      <c r="AF55" s="146"/>
      <c r="AG55" s="169" t="s">
        <v>32</v>
      </c>
      <c r="AH55" s="146"/>
      <c r="AI55" s="61" t="s">
        <v>64</v>
      </c>
      <c r="AJ55" s="61" t="s">
        <v>64</v>
      </c>
      <c r="AK55" s="61" t="s">
        <v>64</v>
      </c>
      <c r="AL55" s="61" t="s">
        <v>64</v>
      </c>
      <c r="AM55" s="56"/>
    </row>
    <row r="56" spans="1:39" ht="7.5" customHeight="1">
      <c r="A56" s="2"/>
      <c r="B56" s="63"/>
      <c r="C56" s="54"/>
      <c r="D56" s="54"/>
      <c r="E56" s="54"/>
      <c r="F56" s="54"/>
      <c r="G56" s="54"/>
      <c r="H56" s="54"/>
      <c r="I56" s="54"/>
      <c r="J56" s="59"/>
      <c r="K56" s="54"/>
      <c r="L56" s="54"/>
      <c r="M56" s="54"/>
      <c r="N56" s="54"/>
      <c r="O56" s="54"/>
      <c r="P56" s="54"/>
      <c r="Q56" s="54"/>
      <c r="R56" s="61"/>
      <c r="S56" s="59"/>
      <c r="T56" s="59"/>
      <c r="U56" s="59"/>
      <c r="V56" s="63"/>
      <c r="W56" s="54"/>
      <c r="X56" s="54"/>
      <c r="Y56" s="54"/>
      <c r="Z56" s="54"/>
      <c r="AA56" s="54"/>
      <c r="AB56" s="54"/>
      <c r="AC56" s="54"/>
      <c r="AD56" s="59"/>
      <c r="AE56" s="54"/>
      <c r="AF56" s="54"/>
      <c r="AG56" s="54"/>
      <c r="AH56" s="54"/>
      <c r="AI56" s="54"/>
      <c r="AJ56" s="54"/>
      <c r="AK56" s="54"/>
      <c r="AL56" s="61"/>
      <c r="AM56" s="56"/>
    </row>
    <row r="57" spans="1:39" ht="16.5">
      <c r="A57" s="2"/>
      <c r="B57" s="163">
        <f>Avaliações!Q12</f>
        <v>12</v>
      </c>
      <c r="C57" s="145"/>
      <c r="D57" s="145"/>
      <c r="E57" s="146"/>
      <c r="F57" s="57" t="s">
        <v>27</v>
      </c>
      <c r="G57" s="57" t="s">
        <v>28</v>
      </c>
      <c r="H57" s="57" t="s">
        <v>29</v>
      </c>
      <c r="I57" s="57" t="s">
        <v>13</v>
      </c>
      <c r="J57" s="59"/>
      <c r="K57" s="163">
        <f>Avaliações!AD12</f>
        <v>38</v>
      </c>
      <c r="L57" s="145"/>
      <c r="M57" s="145"/>
      <c r="N57" s="146"/>
      <c r="O57" s="57" t="s">
        <v>27</v>
      </c>
      <c r="P57" s="57" t="s">
        <v>28</v>
      </c>
      <c r="Q57" s="57" t="s">
        <v>29</v>
      </c>
      <c r="R57" s="57" t="s">
        <v>13</v>
      </c>
      <c r="S57" s="59"/>
      <c r="T57" s="59"/>
      <c r="U57" s="60"/>
      <c r="V57" s="167">
        <f>Avaliações!AR12</f>
        <v>25</v>
      </c>
      <c r="W57" s="145"/>
      <c r="X57" s="145"/>
      <c r="Y57" s="146"/>
      <c r="Z57" s="57" t="s">
        <v>27</v>
      </c>
      <c r="AA57" s="57" t="s">
        <v>28</v>
      </c>
      <c r="AB57" s="58" t="s">
        <v>29</v>
      </c>
      <c r="AC57" s="58" t="s">
        <v>13</v>
      </c>
      <c r="AD57" s="59"/>
      <c r="AE57" s="167">
        <f>Avaliações!BE12</f>
        <v>51</v>
      </c>
      <c r="AF57" s="145"/>
      <c r="AG57" s="145"/>
      <c r="AH57" s="146"/>
      <c r="AI57" s="57" t="s">
        <v>27</v>
      </c>
      <c r="AJ57" s="57" t="s">
        <v>28</v>
      </c>
      <c r="AK57" s="57" t="s">
        <v>29</v>
      </c>
      <c r="AL57" s="57" t="s">
        <v>13</v>
      </c>
      <c r="AM57" s="56"/>
    </row>
    <row r="58" spans="1:39">
      <c r="A58" s="2"/>
      <c r="B58" s="164" t="s">
        <v>30</v>
      </c>
      <c r="C58" s="153"/>
      <c r="D58" s="165" t="s">
        <v>31</v>
      </c>
      <c r="E58" s="156"/>
      <c r="F58" s="61">
        <f>COUNTIF(Avaliações!$Q$13:$Q$47,"A")</f>
        <v>0</v>
      </c>
      <c r="G58" s="61">
        <f>COUNTIF(Avaliações!$Q$13:$Q$47,"B")</f>
        <v>0</v>
      </c>
      <c r="H58" s="61">
        <f>COUNTIF(Avaliações!$Q$13:$Q$47,"C")</f>
        <v>0</v>
      </c>
      <c r="I58" s="61">
        <f>COUNTIF(Avaliações!$Q$13:$Q$47,"D")</f>
        <v>0</v>
      </c>
      <c r="J58" s="59"/>
      <c r="K58" s="164" t="s">
        <v>30</v>
      </c>
      <c r="L58" s="153"/>
      <c r="M58" s="165" t="s">
        <v>31</v>
      </c>
      <c r="N58" s="156"/>
      <c r="O58" s="61">
        <f>COUNTIF(Avaliações!$AD$13:$AD$47,"A")</f>
        <v>0</v>
      </c>
      <c r="P58" s="61">
        <f>COUNTIF(Avaliações!$AD$13:$AD$47,"B")</f>
        <v>0</v>
      </c>
      <c r="Q58" s="61">
        <f>COUNTIF(Avaliações!$AD$13:$AD$47,"c")</f>
        <v>0</v>
      </c>
      <c r="R58" s="61">
        <f>COUNTIF(Avaliações!$AD$13:$AD$47,"d")</f>
        <v>0</v>
      </c>
      <c r="S58" s="59"/>
      <c r="T58" s="59"/>
      <c r="U58" s="59"/>
      <c r="V58" s="164" t="s">
        <v>30</v>
      </c>
      <c r="W58" s="153"/>
      <c r="X58" s="165" t="s">
        <v>31</v>
      </c>
      <c r="Y58" s="156"/>
      <c r="Z58" s="61">
        <f>COUNTIF(Avaliações!$AR$13:$AR$47,"A")</f>
        <v>0</v>
      </c>
      <c r="AA58" s="61">
        <f>COUNTIF(Avaliações!$AR$13:$AR$47,"B")</f>
        <v>0</v>
      </c>
      <c r="AB58" s="62">
        <f>COUNTIF(Avaliações!$AR$13:$AR$47,"C")</f>
        <v>0</v>
      </c>
      <c r="AC58" s="62">
        <f>COUNTIF(Avaliações!$AR$13:$AR$47,"D")</f>
        <v>0</v>
      </c>
      <c r="AD58" s="59"/>
      <c r="AE58" s="168" t="s">
        <v>30</v>
      </c>
      <c r="AF58" s="146"/>
      <c r="AG58" s="169" t="s">
        <v>31</v>
      </c>
      <c r="AH58" s="146"/>
      <c r="AI58" s="61">
        <f>COUNTIF(Avaliações!$BE$13:$BE$47,"A")</f>
        <v>0</v>
      </c>
      <c r="AJ58" s="61">
        <f>COUNTIF(Avaliações!$BE$13:$BE$47,"B")</f>
        <v>0</v>
      </c>
      <c r="AK58" s="61">
        <f>COUNTIF(Avaliações!$BE$13:$BE$47,"C")</f>
        <v>0</v>
      </c>
      <c r="AL58" s="61">
        <f>COUNTIF(Avaliações!$BE$13:$BE$47,"D")</f>
        <v>0</v>
      </c>
      <c r="AM58" s="59"/>
    </row>
    <row r="59" spans="1:39">
      <c r="A59" s="2"/>
      <c r="B59" s="166" t="str">
        <f>Avaliações!Q11</f>
        <v>D</v>
      </c>
      <c r="C59" s="156"/>
      <c r="D59" s="165" t="s">
        <v>32</v>
      </c>
      <c r="E59" s="156"/>
      <c r="F59" s="61" t="s">
        <v>64</v>
      </c>
      <c r="G59" s="61" t="s">
        <v>64</v>
      </c>
      <c r="H59" s="61" t="s">
        <v>64</v>
      </c>
      <c r="I59" s="61" t="s">
        <v>64</v>
      </c>
      <c r="J59" s="59"/>
      <c r="K59" s="166" t="str">
        <f>Avaliações!AD11</f>
        <v>D</v>
      </c>
      <c r="L59" s="156"/>
      <c r="M59" s="165" t="s">
        <v>32</v>
      </c>
      <c r="N59" s="156"/>
      <c r="O59" s="61" t="s">
        <v>64</v>
      </c>
      <c r="P59" s="61" t="s">
        <v>64</v>
      </c>
      <c r="Q59" s="61" t="s">
        <v>64</v>
      </c>
      <c r="R59" s="61" t="s">
        <v>64</v>
      </c>
      <c r="S59" s="59"/>
      <c r="T59" s="59"/>
      <c r="U59" s="59"/>
      <c r="V59" s="166" t="str">
        <f>Avaliações!AR11</f>
        <v>D</v>
      </c>
      <c r="W59" s="156"/>
      <c r="X59" s="165" t="s">
        <v>32</v>
      </c>
      <c r="Y59" s="156"/>
      <c r="Z59" s="61" t="s">
        <v>64</v>
      </c>
      <c r="AA59" s="61" t="s">
        <v>64</v>
      </c>
      <c r="AB59" s="62" t="s">
        <v>64</v>
      </c>
      <c r="AC59" s="62" t="s">
        <v>64</v>
      </c>
      <c r="AD59" s="59"/>
      <c r="AE59" s="170" t="str">
        <f>Avaliações!BE11</f>
        <v>D</v>
      </c>
      <c r="AF59" s="146"/>
      <c r="AG59" s="169" t="s">
        <v>32</v>
      </c>
      <c r="AH59" s="146"/>
      <c r="AI59" s="61" t="s">
        <v>64</v>
      </c>
      <c r="AJ59" s="61" t="s">
        <v>64</v>
      </c>
      <c r="AK59" s="61" t="s">
        <v>64</v>
      </c>
      <c r="AL59" s="61" t="s">
        <v>64</v>
      </c>
      <c r="AM59" s="56"/>
    </row>
    <row r="60" spans="1:39" ht="7.5" customHeight="1">
      <c r="A60" s="2"/>
      <c r="B60" s="63"/>
      <c r="C60" s="54"/>
      <c r="D60" s="54"/>
      <c r="E60" s="54"/>
      <c r="F60" s="54"/>
      <c r="G60" s="54"/>
      <c r="H60" s="54"/>
      <c r="I60" s="54"/>
      <c r="J60" s="59"/>
      <c r="K60" s="54"/>
      <c r="L60" s="54"/>
      <c r="M60" s="54"/>
      <c r="N60" s="54"/>
      <c r="O60" s="54"/>
      <c r="P60" s="54"/>
      <c r="Q60" s="54"/>
      <c r="R60" s="61"/>
      <c r="S60" s="59"/>
      <c r="T60" s="59"/>
      <c r="U60" s="59"/>
      <c r="V60" s="63"/>
      <c r="W60" s="54"/>
      <c r="X60" s="54"/>
      <c r="Y60" s="54"/>
      <c r="Z60" s="54"/>
      <c r="AA60" s="54"/>
      <c r="AB60" s="54"/>
      <c r="AC60" s="54"/>
      <c r="AD60" s="59"/>
      <c r="AE60" s="54"/>
      <c r="AF60" s="54"/>
      <c r="AG60" s="54"/>
      <c r="AH60" s="54"/>
      <c r="AI60" s="54"/>
      <c r="AJ60" s="54"/>
      <c r="AK60" s="54"/>
      <c r="AL60" s="61"/>
      <c r="AM60" s="56"/>
    </row>
    <row r="61" spans="1:39" ht="16.5">
      <c r="A61" s="2"/>
      <c r="B61" s="163">
        <f>Avaliações!R12</f>
        <v>13</v>
      </c>
      <c r="C61" s="145"/>
      <c r="D61" s="145"/>
      <c r="E61" s="146"/>
      <c r="F61" s="57" t="s">
        <v>27</v>
      </c>
      <c r="G61" s="57" t="s">
        <v>28</v>
      </c>
      <c r="H61" s="57" t="s">
        <v>29</v>
      </c>
      <c r="I61" s="57" t="s">
        <v>13</v>
      </c>
      <c r="J61" s="59"/>
      <c r="K61" s="163">
        <f>Avaliações!AE12</f>
        <v>39</v>
      </c>
      <c r="L61" s="145"/>
      <c r="M61" s="145"/>
      <c r="N61" s="146"/>
      <c r="O61" s="57" t="s">
        <v>27</v>
      </c>
      <c r="P61" s="57" t="s">
        <v>28</v>
      </c>
      <c r="Q61" s="57" t="s">
        <v>29</v>
      </c>
      <c r="R61" s="57" t="s">
        <v>13</v>
      </c>
      <c r="S61" s="59"/>
      <c r="T61" s="59"/>
      <c r="U61" s="60"/>
      <c r="V61" s="167">
        <f>Avaliações!AS12</f>
        <v>26</v>
      </c>
      <c r="W61" s="145"/>
      <c r="X61" s="145"/>
      <c r="Y61" s="146"/>
      <c r="Z61" s="57" t="s">
        <v>27</v>
      </c>
      <c r="AA61" s="57" t="s">
        <v>28</v>
      </c>
      <c r="AB61" s="58" t="s">
        <v>29</v>
      </c>
      <c r="AC61" s="58" t="s">
        <v>13</v>
      </c>
      <c r="AD61" s="59"/>
      <c r="AE61" s="167">
        <f>Avaliações!BF12</f>
        <v>52</v>
      </c>
      <c r="AF61" s="145"/>
      <c r="AG61" s="145"/>
      <c r="AH61" s="146"/>
      <c r="AI61" s="57" t="s">
        <v>27</v>
      </c>
      <c r="AJ61" s="57" t="s">
        <v>28</v>
      </c>
      <c r="AK61" s="57" t="s">
        <v>29</v>
      </c>
      <c r="AL61" s="57" t="s">
        <v>13</v>
      </c>
      <c r="AM61" s="56"/>
    </row>
    <row r="62" spans="1:39">
      <c r="A62" s="2"/>
      <c r="B62" s="164" t="s">
        <v>30</v>
      </c>
      <c r="C62" s="153"/>
      <c r="D62" s="165" t="s">
        <v>31</v>
      </c>
      <c r="E62" s="156"/>
      <c r="F62" s="61">
        <f>COUNTIF(Avaliações!$R$13:$R$47,"A")</f>
        <v>0</v>
      </c>
      <c r="G62" s="61">
        <f>COUNTIF(Avaliações!$R$13:$R$47,"B")</f>
        <v>0</v>
      </c>
      <c r="H62" s="61">
        <f>COUNTIF(Avaliações!$R$13:$R$47,"C")</f>
        <v>0</v>
      </c>
      <c r="I62" s="61">
        <f>COUNTIF(Avaliações!$R$13:$R$47,"D")</f>
        <v>0</v>
      </c>
      <c r="J62" s="59"/>
      <c r="K62" s="164" t="s">
        <v>30</v>
      </c>
      <c r="L62" s="153"/>
      <c r="M62" s="165" t="s">
        <v>31</v>
      </c>
      <c r="N62" s="156"/>
      <c r="O62" s="61">
        <f>COUNTIF(Avaliações!$AE$13:$AE$47,"A")</f>
        <v>0</v>
      </c>
      <c r="P62" s="61">
        <f>COUNTIF(Avaliações!$AE$13:$AE$47,"B")</f>
        <v>0</v>
      </c>
      <c r="Q62" s="61">
        <f>COUNTIF(Avaliações!$AE$13:$AE$47,"c")</f>
        <v>0</v>
      </c>
      <c r="R62" s="61">
        <f>COUNTIF(Avaliações!$AE$13:$AE$47,"D")</f>
        <v>0</v>
      </c>
      <c r="S62" s="59"/>
      <c r="T62" s="59"/>
      <c r="U62" s="59"/>
      <c r="V62" s="164" t="s">
        <v>30</v>
      </c>
      <c r="W62" s="153"/>
      <c r="X62" s="165" t="s">
        <v>31</v>
      </c>
      <c r="Y62" s="156"/>
      <c r="Z62" s="61">
        <f>COUNTIF(Avaliações!$AS$13:$AS$47,"A")</f>
        <v>0</v>
      </c>
      <c r="AA62" s="61">
        <f>COUNTIF(Avaliações!$AS$13:$AS$47,"B")</f>
        <v>0</v>
      </c>
      <c r="AB62" s="62">
        <f>COUNTIF(Avaliações!$AS$13:$AS$47,"C")</f>
        <v>0</v>
      </c>
      <c r="AC62" s="62">
        <f>COUNTIF(Avaliações!$AS$13:$AS$47,"D")</f>
        <v>0</v>
      </c>
      <c r="AD62" s="59"/>
      <c r="AE62" s="168" t="s">
        <v>30</v>
      </c>
      <c r="AF62" s="146"/>
      <c r="AG62" s="169" t="s">
        <v>31</v>
      </c>
      <c r="AH62" s="146"/>
      <c r="AI62" s="61">
        <f>COUNTIF(Avaliações!$BF$13:$BF$47,"A")</f>
        <v>0</v>
      </c>
      <c r="AJ62" s="61">
        <f>COUNTIF(Avaliações!$BF$13:$BF$47,"B")</f>
        <v>0</v>
      </c>
      <c r="AK62" s="61">
        <f>COUNTIF(Avaliações!$BF$13:$BF$47,"C")</f>
        <v>0</v>
      </c>
      <c r="AL62" s="61">
        <f>COUNTIF(Avaliações!$BF$13:$BF$47,"D")</f>
        <v>0</v>
      </c>
      <c r="AM62" s="59"/>
    </row>
    <row r="63" spans="1:39">
      <c r="A63" s="2"/>
      <c r="B63" s="166" t="str">
        <f>Avaliações!R11</f>
        <v>D</v>
      </c>
      <c r="C63" s="156"/>
      <c r="D63" s="165" t="s">
        <v>32</v>
      </c>
      <c r="E63" s="156"/>
      <c r="F63" s="61" t="s">
        <v>64</v>
      </c>
      <c r="G63" s="61" t="s">
        <v>64</v>
      </c>
      <c r="H63" s="61" t="s">
        <v>64</v>
      </c>
      <c r="I63" s="61" t="s">
        <v>64</v>
      </c>
      <c r="J63" s="59"/>
      <c r="K63" s="166" t="str">
        <f>Avaliações!AE11</f>
        <v>D</v>
      </c>
      <c r="L63" s="156"/>
      <c r="M63" s="165" t="s">
        <v>32</v>
      </c>
      <c r="N63" s="156"/>
      <c r="O63" s="61" t="s">
        <v>64</v>
      </c>
      <c r="P63" s="61" t="s">
        <v>64</v>
      </c>
      <c r="Q63" s="61" t="s">
        <v>64</v>
      </c>
      <c r="R63" s="61" t="s">
        <v>64</v>
      </c>
      <c r="S63" s="59"/>
      <c r="T63" s="59"/>
      <c r="U63" s="59"/>
      <c r="V63" s="166" t="str">
        <f>Avaliações!AS11</f>
        <v>D</v>
      </c>
      <c r="W63" s="156"/>
      <c r="X63" s="165" t="s">
        <v>32</v>
      </c>
      <c r="Y63" s="156"/>
      <c r="Z63" s="61" t="s">
        <v>64</v>
      </c>
      <c r="AA63" s="61" t="s">
        <v>64</v>
      </c>
      <c r="AB63" s="62" t="s">
        <v>64</v>
      </c>
      <c r="AC63" s="62" t="s">
        <v>64</v>
      </c>
      <c r="AD63" s="59"/>
      <c r="AE63" s="170" t="str">
        <f>Avaliações!BF11</f>
        <v>D</v>
      </c>
      <c r="AF63" s="146"/>
      <c r="AG63" s="169" t="s">
        <v>32</v>
      </c>
      <c r="AH63" s="146"/>
      <c r="AI63" s="61" t="s">
        <v>64</v>
      </c>
      <c r="AJ63" s="61" t="s">
        <v>64</v>
      </c>
      <c r="AK63" s="61" t="s">
        <v>64</v>
      </c>
      <c r="AL63" s="61" t="s">
        <v>64</v>
      </c>
      <c r="AM63" s="56"/>
    </row>
    <row r="64" spans="1:3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>
      <c r="A65" s="64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</row>
    <row r="66" spans="1:39">
      <c r="A66" s="64"/>
      <c r="B66" s="9" t="str">
        <f>Avaliações!F53</f>
        <v>X</v>
      </c>
      <c r="C66" s="9" t="str">
        <f>Avaliações!G53</f>
        <v>X</v>
      </c>
      <c r="D66" s="9" t="str">
        <f>Avaliações!H53</f>
        <v>X</v>
      </c>
      <c r="E66" s="9" t="str">
        <f>Avaliações!I53</f>
        <v>X</v>
      </c>
      <c r="F66" s="9" t="str">
        <f>Avaliações!J53</f>
        <v>X</v>
      </c>
      <c r="G66" s="9" t="str">
        <f>Avaliações!K53</f>
        <v>X</v>
      </c>
      <c r="H66" s="9" t="str">
        <f>Avaliações!L53</f>
        <v>X</v>
      </c>
      <c r="I66" s="9" t="str">
        <f>Avaliações!M53</f>
        <v>X</v>
      </c>
      <c r="J66" s="9" t="str">
        <f>Avaliações!N53</f>
        <v>X</v>
      </c>
      <c r="K66" s="9" t="str">
        <f>Avaliações!O53</f>
        <v>X</v>
      </c>
      <c r="L66" s="9" t="str">
        <f>Avaliações!P53</f>
        <v>X</v>
      </c>
      <c r="M66" s="9" t="str">
        <f>Avaliações!Q53</f>
        <v>X</v>
      </c>
      <c r="N66" s="9" t="str">
        <f>Avaliações!R53</f>
        <v>X</v>
      </c>
      <c r="O66" s="9" t="str">
        <f>Avaliações!S53</f>
        <v>X</v>
      </c>
      <c r="P66" s="9" t="str">
        <f>Avaliações!T53</f>
        <v>X</v>
      </c>
      <c r="Q66" s="9" t="str">
        <f>Avaliações!U53</f>
        <v>X</v>
      </c>
      <c r="R66" s="9" t="str">
        <f>Avaliações!V53</f>
        <v>X</v>
      </c>
      <c r="S66" s="9" t="str">
        <f>Avaliações!W53</f>
        <v>X</v>
      </c>
      <c r="T66" s="9" t="str">
        <f>Avaliações!X53</f>
        <v>X</v>
      </c>
      <c r="U66" s="9" t="str">
        <f>Avaliações!Y53</f>
        <v>X</v>
      </c>
      <c r="V66" s="9" t="str">
        <f>Avaliações!Z53</f>
        <v>X</v>
      </c>
      <c r="W66" s="9" t="str">
        <f>Avaliações!AA53</f>
        <v>X</v>
      </c>
      <c r="X66" s="9" t="str">
        <f>Avaliações!AB53</f>
        <v>X</v>
      </c>
      <c r="Y66" s="9" t="str">
        <f>Avaliações!AC53</f>
        <v>X</v>
      </c>
      <c r="Z66" s="9" t="str">
        <f>Avaliações!AD53</f>
        <v>X</v>
      </c>
      <c r="AA66" s="9" t="str">
        <f>Avaliações!AE53</f>
        <v>X</v>
      </c>
      <c r="AB66" s="9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</row>
    <row r="67" spans="1:39">
      <c r="A67" s="64"/>
      <c r="B67" s="9" t="str">
        <f>Avaliações!AG53</f>
        <v>X</v>
      </c>
      <c r="C67" s="9" t="str">
        <f>Avaliações!AH53</f>
        <v>X</v>
      </c>
      <c r="D67" s="9" t="str">
        <f>Avaliações!AI53</f>
        <v>X</v>
      </c>
      <c r="E67" s="9" t="str">
        <f>Avaliações!AJ53</f>
        <v>X</v>
      </c>
      <c r="F67" s="9" t="str">
        <f>Avaliações!AK53</f>
        <v>X</v>
      </c>
      <c r="G67" s="9" t="str">
        <f>Avaliações!AL53</f>
        <v>X</v>
      </c>
      <c r="H67" s="9" t="str">
        <f>Avaliações!AM53</f>
        <v>X</v>
      </c>
      <c r="I67" s="9" t="str">
        <f>Avaliações!AN53</f>
        <v>X</v>
      </c>
      <c r="J67" s="9" t="str">
        <f>Avaliações!AO53</f>
        <v>X</v>
      </c>
      <c r="K67" s="9" t="str">
        <f>Avaliações!AP53</f>
        <v>X</v>
      </c>
      <c r="L67" s="9" t="str">
        <f>Avaliações!AQ53</f>
        <v>X</v>
      </c>
      <c r="M67" s="9" t="str">
        <f>Avaliações!AR53</f>
        <v>X</v>
      </c>
      <c r="N67" s="9" t="str">
        <f>Avaliações!AS53</f>
        <v>X</v>
      </c>
      <c r="O67" s="9" t="str">
        <f>Avaliações!AT53</f>
        <v>X</v>
      </c>
      <c r="P67" s="9" t="str">
        <f>Avaliações!AU53</f>
        <v>X</v>
      </c>
      <c r="Q67" s="9" t="str">
        <f>Avaliações!AV53</f>
        <v>X</v>
      </c>
      <c r="R67" s="9" t="str">
        <f>Avaliações!AW53</f>
        <v>X</v>
      </c>
      <c r="S67" s="9" t="str">
        <f>Avaliações!AX53</f>
        <v>X</v>
      </c>
      <c r="T67" s="9" t="str">
        <f>Avaliações!AY53</f>
        <v>X</v>
      </c>
      <c r="U67" s="9" t="str">
        <f>Avaliações!AZ53</f>
        <v>X</v>
      </c>
      <c r="V67" s="9" t="str">
        <f>Avaliações!BA53</f>
        <v>X</v>
      </c>
      <c r="W67" s="9" t="str">
        <f>Avaliações!BB53</f>
        <v>X</v>
      </c>
      <c r="X67" s="9" t="str">
        <f>Avaliações!BC53</f>
        <v>X</v>
      </c>
      <c r="Y67" s="9" t="str">
        <f>Avaliações!BD53</f>
        <v>X</v>
      </c>
      <c r="Z67" s="9" t="str">
        <f>Avaliações!BE53</f>
        <v>X</v>
      </c>
      <c r="AA67" s="9" t="str">
        <f>Avaliações!BF53</f>
        <v>X</v>
      </c>
      <c r="AB67" s="9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</row>
  </sheetData>
  <mergeCells count="272">
    <mergeCell ref="AG59:AH59"/>
    <mergeCell ref="AE61:AH61"/>
    <mergeCell ref="AE53:AH53"/>
    <mergeCell ref="AE54:AF54"/>
    <mergeCell ref="AG54:AH54"/>
    <mergeCell ref="AE55:AF55"/>
    <mergeCell ref="AG55:AH55"/>
    <mergeCell ref="AE57:AH57"/>
    <mergeCell ref="AG58:AH58"/>
    <mergeCell ref="V31:W31"/>
    <mergeCell ref="X31:Y31"/>
    <mergeCell ref="V33:Y33"/>
    <mergeCell ref="X34:Y34"/>
    <mergeCell ref="V42:W42"/>
    <mergeCell ref="X42:Y42"/>
    <mergeCell ref="AE42:AF42"/>
    <mergeCell ref="AG42:AH42"/>
    <mergeCell ref="K46:L46"/>
    <mergeCell ref="M46:N46"/>
    <mergeCell ref="B29:E29"/>
    <mergeCell ref="K29:N29"/>
    <mergeCell ref="AE29:AH29"/>
    <mergeCell ref="B30:C30"/>
    <mergeCell ref="D30:E30"/>
    <mergeCell ref="K30:L30"/>
    <mergeCell ref="M30:N30"/>
    <mergeCell ref="V29:Y29"/>
    <mergeCell ref="V30:W30"/>
    <mergeCell ref="X30:Y30"/>
    <mergeCell ref="AE27:AF27"/>
    <mergeCell ref="AG27:AH27"/>
    <mergeCell ref="D23:E23"/>
    <mergeCell ref="B25:E25"/>
    <mergeCell ref="K25:N25"/>
    <mergeCell ref="B26:C26"/>
    <mergeCell ref="D26:E26"/>
    <mergeCell ref="K26:L26"/>
    <mergeCell ref="M26:N26"/>
    <mergeCell ref="B22:C22"/>
    <mergeCell ref="D22:E22"/>
    <mergeCell ref="M22:N22"/>
    <mergeCell ref="X22:Y22"/>
    <mergeCell ref="B23:C23"/>
    <mergeCell ref="M23:N23"/>
    <mergeCell ref="X23:Y23"/>
    <mergeCell ref="B27:C27"/>
    <mergeCell ref="D27:E27"/>
    <mergeCell ref="K27:L27"/>
    <mergeCell ref="M27:N27"/>
    <mergeCell ref="V27:W27"/>
    <mergeCell ref="X27:Y27"/>
    <mergeCell ref="K22:L22"/>
    <mergeCell ref="K23:L23"/>
    <mergeCell ref="AE23:AF23"/>
    <mergeCell ref="AG23:AH23"/>
    <mergeCell ref="AE18:AF18"/>
    <mergeCell ref="AG18:AH18"/>
    <mergeCell ref="AE19:AF19"/>
    <mergeCell ref="AG19:AH19"/>
    <mergeCell ref="AE21:AH21"/>
    <mergeCell ref="AE22:AF22"/>
    <mergeCell ref="AG22:AH22"/>
    <mergeCell ref="V22:W22"/>
    <mergeCell ref="V23:W23"/>
    <mergeCell ref="K14:L14"/>
    <mergeCell ref="M14:N14"/>
    <mergeCell ref="V14:W14"/>
    <mergeCell ref="X14:Y14"/>
    <mergeCell ref="AE14:AF14"/>
    <mergeCell ref="AG14:AH14"/>
    <mergeCell ref="B15:C15"/>
    <mergeCell ref="D15:E15"/>
    <mergeCell ref="K15:L15"/>
    <mergeCell ref="M15:N15"/>
    <mergeCell ref="V15:W15"/>
    <mergeCell ref="X15:Y15"/>
    <mergeCell ref="AE15:AF15"/>
    <mergeCell ref="AG15:AH15"/>
    <mergeCell ref="B14:C14"/>
    <mergeCell ref="D14:E14"/>
    <mergeCell ref="O8:AJ8"/>
    <mergeCell ref="V10:AL11"/>
    <mergeCell ref="V13:Y13"/>
    <mergeCell ref="AE13:AH13"/>
    <mergeCell ref="K2:N2"/>
    <mergeCell ref="O2:AJ2"/>
    <mergeCell ref="K4:N4"/>
    <mergeCell ref="O4:AJ4"/>
    <mergeCell ref="K5:N5"/>
    <mergeCell ref="O5:AJ5"/>
    <mergeCell ref="O7:AJ7"/>
    <mergeCell ref="K7:N7"/>
    <mergeCell ref="K8:N8"/>
    <mergeCell ref="B10:R11"/>
    <mergeCell ref="B13:E13"/>
    <mergeCell ref="K13:N13"/>
    <mergeCell ref="B17:E17"/>
    <mergeCell ref="K17:N17"/>
    <mergeCell ref="AE17:AH17"/>
    <mergeCell ref="B18:C18"/>
    <mergeCell ref="D18:E18"/>
    <mergeCell ref="K18:L18"/>
    <mergeCell ref="M18:N18"/>
    <mergeCell ref="X19:Y19"/>
    <mergeCell ref="V21:Y21"/>
    <mergeCell ref="B19:C19"/>
    <mergeCell ref="D19:E19"/>
    <mergeCell ref="K19:L19"/>
    <mergeCell ref="M19:N19"/>
    <mergeCell ref="V19:W19"/>
    <mergeCell ref="B21:E21"/>
    <mergeCell ref="K21:N21"/>
    <mergeCell ref="AE58:AF58"/>
    <mergeCell ref="AE59:AF59"/>
    <mergeCell ref="AE62:AF62"/>
    <mergeCell ref="AG62:AH62"/>
    <mergeCell ref="AE63:AF63"/>
    <mergeCell ref="AG63:AH63"/>
    <mergeCell ref="V17:Y17"/>
    <mergeCell ref="V18:W18"/>
    <mergeCell ref="X18:Y18"/>
    <mergeCell ref="AE35:AF35"/>
    <mergeCell ref="AG35:AH35"/>
    <mergeCell ref="AE30:AF30"/>
    <mergeCell ref="AG30:AH30"/>
    <mergeCell ref="AE31:AF31"/>
    <mergeCell ref="AG31:AH31"/>
    <mergeCell ref="AE33:AH33"/>
    <mergeCell ref="AE34:AF34"/>
    <mergeCell ref="AG34:AH34"/>
    <mergeCell ref="V25:Y25"/>
    <mergeCell ref="AE25:AH25"/>
    <mergeCell ref="V26:W26"/>
    <mergeCell ref="X26:Y26"/>
    <mergeCell ref="AE26:AF26"/>
    <mergeCell ref="AG26:AH26"/>
    <mergeCell ref="V43:W43"/>
    <mergeCell ref="X43:Y43"/>
    <mergeCell ref="AE43:AF43"/>
    <mergeCell ref="AG43:AH43"/>
    <mergeCell ref="AE45:AH45"/>
    <mergeCell ref="AE46:AF46"/>
    <mergeCell ref="AG46:AH46"/>
    <mergeCell ref="V50:W50"/>
    <mergeCell ref="V51:W51"/>
    <mergeCell ref="V45:Y45"/>
    <mergeCell ref="V46:W46"/>
    <mergeCell ref="X46:Y46"/>
    <mergeCell ref="V47:W47"/>
    <mergeCell ref="X47:Y47"/>
    <mergeCell ref="V49:Y49"/>
    <mergeCell ref="X50:Y50"/>
    <mergeCell ref="AE47:AF47"/>
    <mergeCell ref="AG47:AH47"/>
    <mergeCell ref="AE49:AH49"/>
    <mergeCell ref="AE50:AF50"/>
    <mergeCell ref="AG50:AH50"/>
    <mergeCell ref="AE51:AF51"/>
    <mergeCell ref="AG51:AH51"/>
    <mergeCell ref="X35:Y35"/>
    <mergeCell ref="V37:Y37"/>
    <mergeCell ref="AE37:AH37"/>
    <mergeCell ref="AE38:AF38"/>
    <mergeCell ref="AG38:AH38"/>
    <mergeCell ref="AE39:AF39"/>
    <mergeCell ref="AG39:AH39"/>
    <mergeCell ref="AE41:AH41"/>
    <mergeCell ref="V34:W34"/>
    <mergeCell ref="V35:W35"/>
    <mergeCell ref="V38:W38"/>
    <mergeCell ref="X38:Y38"/>
    <mergeCell ref="V39:W39"/>
    <mergeCell ref="X39:Y39"/>
    <mergeCell ref="V41:Y41"/>
    <mergeCell ref="X51:Y51"/>
    <mergeCell ref="V53:Y53"/>
    <mergeCell ref="V54:W54"/>
    <mergeCell ref="X54:Y54"/>
    <mergeCell ref="V55:W55"/>
    <mergeCell ref="X55:Y55"/>
    <mergeCell ref="V57:Y57"/>
    <mergeCell ref="V63:W63"/>
    <mergeCell ref="X63:Y63"/>
    <mergeCell ref="V58:W58"/>
    <mergeCell ref="X58:Y58"/>
    <mergeCell ref="V59:W59"/>
    <mergeCell ref="X59:Y59"/>
    <mergeCell ref="V61:Y61"/>
    <mergeCell ref="V62:W62"/>
    <mergeCell ref="X62:Y62"/>
    <mergeCell ref="K63:L63"/>
    <mergeCell ref="K57:N57"/>
    <mergeCell ref="K58:L58"/>
    <mergeCell ref="M58:N58"/>
    <mergeCell ref="K59:L59"/>
    <mergeCell ref="M59:N59"/>
    <mergeCell ref="K61:N61"/>
    <mergeCell ref="M62:N62"/>
    <mergeCell ref="M63:N63"/>
    <mergeCell ref="K41:N41"/>
    <mergeCell ref="K42:L42"/>
    <mergeCell ref="M42:N42"/>
    <mergeCell ref="K43:L43"/>
    <mergeCell ref="M43:N43"/>
    <mergeCell ref="K45:N45"/>
    <mergeCell ref="B46:C46"/>
    <mergeCell ref="B47:C47"/>
    <mergeCell ref="K62:L62"/>
    <mergeCell ref="K47:L47"/>
    <mergeCell ref="M47:N47"/>
    <mergeCell ref="K49:N49"/>
    <mergeCell ref="K50:L50"/>
    <mergeCell ref="M50:N50"/>
    <mergeCell ref="K51:L51"/>
    <mergeCell ref="M51:N51"/>
    <mergeCell ref="K53:N53"/>
    <mergeCell ref="K54:L54"/>
    <mergeCell ref="M54:N54"/>
    <mergeCell ref="K55:L55"/>
    <mergeCell ref="M55:N55"/>
    <mergeCell ref="B31:C31"/>
    <mergeCell ref="D31:E31"/>
    <mergeCell ref="K31:L31"/>
    <mergeCell ref="M31:N31"/>
    <mergeCell ref="B33:E33"/>
    <mergeCell ref="B34:C34"/>
    <mergeCell ref="D34:E34"/>
    <mergeCell ref="K38:L38"/>
    <mergeCell ref="K39:L39"/>
    <mergeCell ref="K33:N33"/>
    <mergeCell ref="K34:L34"/>
    <mergeCell ref="M34:N34"/>
    <mergeCell ref="K35:L35"/>
    <mergeCell ref="M35:N35"/>
    <mergeCell ref="K37:N37"/>
    <mergeCell ref="M38:N38"/>
    <mergeCell ref="B35:C35"/>
    <mergeCell ref="D35:E35"/>
    <mergeCell ref="B37:E37"/>
    <mergeCell ref="B38:C38"/>
    <mergeCell ref="D38:E38"/>
    <mergeCell ref="B39:C39"/>
    <mergeCell ref="D39:E39"/>
    <mergeCell ref="M39:N39"/>
    <mergeCell ref="B63:C63"/>
    <mergeCell ref="D63:E63"/>
    <mergeCell ref="B54:C54"/>
    <mergeCell ref="D54:E54"/>
    <mergeCell ref="B55:C55"/>
    <mergeCell ref="D55:E55"/>
    <mergeCell ref="B57:E57"/>
    <mergeCell ref="B58:C58"/>
    <mergeCell ref="D58:E58"/>
    <mergeCell ref="B50:C50"/>
    <mergeCell ref="D50:E50"/>
    <mergeCell ref="B51:C51"/>
    <mergeCell ref="D51:E51"/>
    <mergeCell ref="B53:E53"/>
    <mergeCell ref="B59:C59"/>
    <mergeCell ref="D59:E59"/>
    <mergeCell ref="B61:E61"/>
    <mergeCell ref="B62:C62"/>
    <mergeCell ref="D62:E62"/>
    <mergeCell ref="B41:E41"/>
    <mergeCell ref="B42:C42"/>
    <mergeCell ref="D42:E42"/>
    <mergeCell ref="B43:C43"/>
    <mergeCell ref="D43:E43"/>
    <mergeCell ref="B45:E45"/>
    <mergeCell ref="D46:E46"/>
    <mergeCell ref="D47:E47"/>
    <mergeCell ref="B49:E49"/>
  </mergeCells>
  <conditionalFormatting sqref="F13:I13">
    <cfRule type="cellIs" dxfId="81" priority="1" operator="equal">
      <formula>$B$66</formula>
    </cfRule>
  </conditionalFormatting>
  <conditionalFormatting sqref="F17:I17">
    <cfRule type="cellIs" dxfId="80" priority="2" operator="equal">
      <formula>$C$66</formula>
    </cfRule>
  </conditionalFormatting>
  <conditionalFormatting sqref="F21:I21">
    <cfRule type="cellIs" dxfId="79" priority="3" operator="equal">
      <formula>$D$66</formula>
    </cfRule>
  </conditionalFormatting>
  <conditionalFormatting sqref="F25:I25">
    <cfRule type="cellIs" dxfId="78" priority="4" operator="equal">
      <formula>$E$66</formula>
    </cfRule>
  </conditionalFormatting>
  <conditionalFormatting sqref="F29:I29">
    <cfRule type="cellIs" dxfId="77" priority="5" operator="equal">
      <formula>$F$66</formula>
    </cfRule>
  </conditionalFormatting>
  <conditionalFormatting sqref="F33:I33">
    <cfRule type="cellIs" dxfId="76" priority="6" operator="equal">
      <formula>$G$66</formula>
    </cfRule>
  </conditionalFormatting>
  <conditionalFormatting sqref="F37:I37">
    <cfRule type="cellIs" dxfId="75" priority="7" operator="equal">
      <formula>$H$66</formula>
    </cfRule>
  </conditionalFormatting>
  <conditionalFormatting sqref="F41:I41">
    <cfRule type="cellIs" dxfId="74" priority="8" operator="equal">
      <formula>$I$66</formula>
    </cfRule>
  </conditionalFormatting>
  <conditionalFormatting sqref="F45:I45">
    <cfRule type="cellIs" dxfId="73" priority="9" operator="equal">
      <formula>$J$66</formula>
    </cfRule>
  </conditionalFormatting>
  <conditionalFormatting sqref="F49:I49">
    <cfRule type="cellIs" dxfId="72" priority="10" operator="equal">
      <formula>$K$66</formula>
    </cfRule>
  </conditionalFormatting>
  <conditionalFormatting sqref="F53:I53">
    <cfRule type="cellIs" dxfId="71" priority="11" operator="equal">
      <formula>$L$66</formula>
    </cfRule>
  </conditionalFormatting>
  <conditionalFormatting sqref="F57:I57">
    <cfRule type="cellIs" dxfId="70" priority="12" operator="equal">
      <formula>$M$66</formula>
    </cfRule>
  </conditionalFormatting>
  <conditionalFormatting sqref="F61:I61">
    <cfRule type="cellIs" dxfId="69" priority="13" operator="equal">
      <formula>$N$66</formula>
    </cfRule>
  </conditionalFormatting>
  <conditionalFormatting sqref="O13:R13">
    <cfRule type="cellIs" dxfId="68" priority="14" operator="equal">
      <formula>$O$66</formula>
    </cfRule>
  </conditionalFormatting>
  <conditionalFormatting sqref="O17:R17">
    <cfRule type="cellIs" dxfId="67" priority="15" operator="equal">
      <formula>$P$66</formula>
    </cfRule>
  </conditionalFormatting>
  <conditionalFormatting sqref="O21:R21">
    <cfRule type="cellIs" dxfId="66" priority="16" operator="equal">
      <formula>$Q$66</formula>
    </cfRule>
  </conditionalFormatting>
  <conditionalFormatting sqref="O25:R25">
    <cfRule type="cellIs" dxfId="65" priority="17" operator="equal">
      <formula>$R$66</formula>
    </cfRule>
  </conditionalFormatting>
  <conditionalFormatting sqref="O29:R29">
    <cfRule type="cellIs" dxfId="64" priority="19" operator="equal">
      <formula>$S$66</formula>
    </cfRule>
  </conditionalFormatting>
  <conditionalFormatting sqref="O33:R33">
    <cfRule type="cellIs" dxfId="63" priority="18" operator="equal">
      <formula>$T$66</formula>
    </cfRule>
  </conditionalFormatting>
  <conditionalFormatting sqref="O37:R37">
    <cfRule type="cellIs" dxfId="62" priority="20" operator="equal">
      <formula>$U$66</formula>
    </cfRule>
  </conditionalFormatting>
  <conditionalFormatting sqref="O41:R41">
    <cfRule type="cellIs" dxfId="61" priority="21" operator="equal">
      <formula>$V$66</formula>
    </cfRule>
  </conditionalFormatting>
  <conditionalFormatting sqref="O45:R45">
    <cfRule type="cellIs" dxfId="60" priority="22" operator="equal">
      <formula>$W$66</formula>
    </cfRule>
  </conditionalFormatting>
  <conditionalFormatting sqref="O49:R49">
    <cfRule type="cellIs" dxfId="59" priority="23" operator="equal">
      <formula>$X$66</formula>
    </cfRule>
  </conditionalFormatting>
  <conditionalFormatting sqref="O53:R53">
    <cfRule type="cellIs" dxfId="58" priority="24" operator="equal">
      <formula>$Y$66</formula>
    </cfRule>
  </conditionalFormatting>
  <conditionalFormatting sqref="O57:R57">
    <cfRule type="cellIs" dxfId="57" priority="25" operator="equal">
      <formula>$Z$66</formula>
    </cfRule>
  </conditionalFormatting>
  <conditionalFormatting sqref="O61:R61">
    <cfRule type="cellIs" dxfId="56" priority="26" operator="equal">
      <formula>$AA$66</formula>
    </cfRule>
  </conditionalFormatting>
  <conditionalFormatting sqref="Z13:AC13">
    <cfRule type="cellIs" dxfId="55" priority="27" operator="equal">
      <formula>$B$67</formula>
    </cfRule>
  </conditionalFormatting>
  <conditionalFormatting sqref="Z17:AC17">
    <cfRule type="cellIs" dxfId="54" priority="28" operator="equal">
      <formula>$C$67</formula>
    </cfRule>
  </conditionalFormatting>
  <conditionalFormatting sqref="Z21:AC21">
    <cfRule type="cellIs" dxfId="53" priority="29" operator="equal">
      <formula>$D$67</formula>
    </cfRule>
  </conditionalFormatting>
  <conditionalFormatting sqref="Z25:AC25">
    <cfRule type="cellIs" dxfId="52" priority="30" operator="equal">
      <formula>$E$67</formula>
    </cfRule>
  </conditionalFormatting>
  <conditionalFormatting sqref="Z29:AC29">
    <cfRule type="cellIs" dxfId="51" priority="31" operator="equal">
      <formula>$F$67</formula>
    </cfRule>
  </conditionalFormatting>
  <conditionalFormatting sqref="Z33:AC33">
    <cfRule type="cellIs" dxfId="50" priority="32" operator="equal">
      <formula>$G$67</formula>
    </cfRule>
  </conditionalFormatting>
  <conditionalFormatting sqref="Z37:AC37">
    <cfRule type="cellIs" dxfId="49" priority="33" operator="equal">
      <formula>$H$67</formula>
    </cfRule>
  </conditionalFormatting>
  <conditionalFormatting sqref="Z41:AC41">
    <cfRule type="cellIs" dxfId="48" priority="34" operator="equal">
      <formula>$I$67</formula>
    </cfRule>
  </conditionalFormatting>
  <conditionalFormatting sqref="Z45:AC45">
    <cfRule type="cellIs" dxfId="47" priority="35" operator="equal">
      <formula>$J$67</formula>
    </cfRule>
  </conditionalFormatting>
  <conditionalFormatting sqref="Z49:AC49">
    <cfRule type="cellIs" dxfId="46" priority="36" operator="equal">
      <formula>$K$67</formula>
    </cfRule>
  </conditionalFormatting>
  <conditionalFormatting sqref="Z53:AC53">
    <cfRule type="cellIs" dxfId="45" priority="37" operator="equal">
      <formula>$L$67</formula>
    </cfRule>
  </conditionalFormatting>
  <conditionalFormatting sqref="Z57:AC57">
    <cfRule type="cellIs" dxfId="44" priority="38" operator="equal">
      <formula>$M$67</formula>
    </cfRule>
  </conditionalFormatting>
  <conditionalFormatting sqref="Z61:AC61">
    <cfRule type="cellIs" dxfId="43" priority="39" operator="equal">
      <formula>$N$67</formula>
    </cfRule>
  </conditionalFormatting>
  <conditionalFormatting sqref="AI13:AL13">
    <cfRule type="cellIs" dxfId="42" priority="40" operator="equal">
      <formula>$O$67</formula>
    </cfRule>
  </conditionalFormatting>
  <conditionalFormatting sqref="AI17:AL17">
    <cfRule type="cellIs" dxfId="41" priority="41" operator="equal">
      <formula>$P$67</formula>
    </cfRule>
  </conditionalFormatting>
  <conditionalFormatting sqref="AI21:AL21">
    <cfRule type="cellIs" dxfId="40" priority="42" operator="equal">
      <formula>$Q$67</formula>
    </cfRule>
  </conditionalFormatting>
  <conditionalFormatting sqref="AI25:AL25">
    <cfRule type="cellIs" dxfId="39" priority="43" operator="equal">
      <formula>$R$67</formula>
    </cfRule>
  </conditionalFormatting>
  <conditionalFormatting sqref="AI29:AL29">
    <cfRule type="cellIs" dxfId="38" priority="44" operator="equal">
      <formula>$S$67</formula>
    </cfRule>
  </conditionalFormatting>
  <conditionalFormatting sqref="AI33:AL33">
    <cfRule type="cellIs" dxfId="37" priority="45" operator="equal">
      <formula>$T$67</formula>
    </cfRule>
  </conditionalFormatting>
  <conditionalFormatting sqref="AI37:AL37">
    <cfRule type="cellIs" dxfId="36" priority="46" operator="equal">
      <formula>$U$67</formula>
    </cfRule>
  </conditionalFormatting>
  <conditionalFormatting sqref="AI41:AL41">
    <cfRule type="cellIs" dxfId="35" priority="47" operator="equal">
      <formula>$V$67</formula>
    </cfRule>
  </conditionalFormatting>
  <conditionalFormatting sqref="AI45:AL45">
    <cfRule type="cellIs" dxfId="34" priority="48" operator="equal">
      <formula>$W$67</formula>
    </cfRule>
  </conditionalFormatting>
  <conditionalFormatting sqref="AI49:AL49">
    <cfRule type="cellIs" dxfId="33" priority="49" operator="equal">
      <formula>$X$67</formula>
    </cfRule>
  </conditionalFormatting>
  <conditionalFormatting sqref="AI53:AL53">
    <cfRule type="cellIs" dxfId="32" priority="50" operator="equal">
      <formula>$Y$67</formula>
    </cfRule>
  </conditionalFormatting>
  <conditionalFormatting sqref="AI57:AL57">
    <cfRule type="cellIs" dxfId="31" priority="51" operator="equal">
      <formula>$Z$67</formula>
    </cfRule>
  </conditionalFormatting>
  <conditionalFormatting sqref="AI61:AL61">
    <cfRule type="cellIs" dxfId="30" priority="52" operator="equal">
      <formula>$AA$67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63"/>
  <sheetViews>
    <sheetView showGridLines="0" workbookViewId="0"/>
  </sheetViews>
  <sheetFormatPr defaultColWidth="14.42578125" defaultRowHeight="15" customHeight="1"/>
  <cols>
    <col min="1" max="1" width="1.5703125" customWidth="1"/>
    <col min="2" max="2" width="4" customWidth="1"/>
    <col min="3" max="3" width="40" customWidth="1"/>
    <col min="4" max="4" width="4.42578125" customWidth="1"/>
    <col min="5" max="5" width="1.5703125" customWidth="1"/>
    <col min="6" max="6" width="10.28515625" customWidth="1"/>
    <col min="7" max="7" width="7.5703125" customWidth="1"/>
    <col min="8" max="8" width="18" customWidth="1"/>
    <col min="9" max="9" width="1.5703125" customWidth="1"/>
    <col min="10" max="10" width="10.28515625" customWidth="1"/>
    <col min="11" max="11" width="7.5703125" customWidth="1"/>
    <col min="12" max="12" width="18" customWidth="1"/>
    <col min="13" max="13" width="1.5703125" customWidth="1"/>
    <col min="14" max="14" width="9.85546875" customWidth="1"/>
    <col min="15" max="15" width="1.5703125" customWidth="1"/>
    <col min="16" max="16" width="21.85546875" customWidth="1"/>
    <col min="17" max="17" width="5.28515625" customWidth="1"/>
    <col min="18" max="18" width="10.140625" customWidth="1"/>
    <col min="19" max="19" width="1.5703125" customWidth="1"/>
    <col min="20" max="20" width="5.85546875" customWidth="1"/>
    <col min="21" max="21" width="6" customWidth="1"/>
  </cols>
  <sheetData>
    <row r="1" spans="1:21" ht="7.5" customHeight="1">
      <c r="A1" s="1"/>
      <c r="B1" s="1"/>
      <c r="C1" s="1"/>
      <c r="D1" s="1"/>
      <c r="E1" s="1"/>
      <c r="F1" s="65"/>
      <c r="G1" s="66"/>
      <c r="H1" s="67"/>
      <c r="I1" s="2"/>
      <c r="J1" s="65"/>
      <c r="K1" s="66"/>
      <c r="L1" s="67"/>
      <c r="M1" s="2"/>
      <c r="N1" s="65"/>
      <c r="O1" s="66"/>
      <c r="P1" s="66"/>
      <c r="Q1" s="2"/>
      <c r="R1" s="2"/>
      <c r="S1" s="66"/>
      <c r="T1" s="66"/>
      <c r="U1" s="66"/>
    </row>
    <row r="2" spans="1:21" ht="18.75">
      <c r="A2" s="1"/>
      <c r="B2" s="1"/>
      <c r="C2" s="1"/>
      <c r="D2" s="1"/>
      <c r="E2" s="1"/>
      <c r="F2" s="144" t="s">
        <v>0</v>
      </c>
      <c r="G2" s="146"/>
      <c r="H2" s="171" t="str">
        <f>Avaliações!L2</f>
        <v>PORTUGUÊS E MATEMÁTICA</v>
      </c>
      <c r="I2" s="145"/>
      <c r="J2" s="145"/>
      <c r="K2" s="145"/>
      <c r="L2" s="145"/>
      <c r="M2" s="145"/>
      <c r="N2" s="145"/>
      <c r="O2" s="145"/>
      <c r="P2" s="145"/>
      <c r="Q2" s="145"/>
      <c r="R2" s="146"/>
      <c r="S2" s="68"/>
      <c r="T2" s="68"/>
      <c r="U2" s="68"/>
    </row>
    <row r="3" spans="1:21" ht="7.5" customHeight="1">
      <c r="A3" s="1"/>
      <c r="B3" s="1"/>
      <c r="C3" s="1"/>
      <c r="D3" s="1"/>
      <c r="E3" s="1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68"/>
      <c r="T3" s="68"/>
      <c r="U3" s="68"/>
    </row>
    <row r="4" spans="1:21" ht="21">
      <c r="A4" s="1"/>
      <c r="B4" s="1"/>
      <c r="C4" s="1"/>
      <c r="D4" s="1"/>
      <c r="E4" s="1"/>
      <c r="F4" s="159" t="s">
        <v>2</v>
      </c>
      <c r="G4" s="146"/>
      <c r="H4" s="173" t="str">
        <f>Avaliações!L4</f>
        <v>Escola Municipal de Tempo Integral Deputado José Parente Prado</v>
      </c>
      <c r="I4" s="145"/>
      <c r="J4" s="145"/>
      <c r="K4" s="145"/>
      <c r="L4" s="145"/>
      <c r="M4" s="145"/>
      <c r="N4" s="145"/>
      <c r="O4" s="145"/>
      <c r="P4" s="145"/>
      <c r="Q4" s="145"/>
      <c r="R4" s="146"/>
      <c r="S4" s="68"/>
      <c r="T4" s="68"/>
      <c r="U4" s="68"/>
    </row>
    <row r="5" spans="1:21" ht="21">
      <c r="A5" s="1"/>
      <c r="B5" s="1"/>
      <c r="C5" s="1"/>
      <c r="D5" s="1"/>
      <c r="E5" s="1"/>
      <c r="F5" s="174" t="s">
        <v>4</v>
      </c>
      <c r="G5" s="146"/>
      <c r="H5" s="175" t="str">
        <f>Avaliações!L5</f>
        <v>Forquilha Centro</v>
      </c>
      <c r="I5" s="145"/>
      <c r="J5" s="145"/>
      <c r="K5" s="145"/>
      <c r="L5" s="145"/>
      <c r="M5" s="145"/>
      <c r="N5" s="145"/>
      <c r="O5" s="145"/>
      <c r="P5" s="145"/>
      <c r="Q5" s="145"/>
      <c r="R5" s="146"/>
      <c r="S5" s="68"/>
      <c r="T5" s="68"/>
      <c r="U5" s="68"/>
    </row>
    <row r="6" spans="1:21" ht="7.5" customHeight="1">
      <c r="A6" s="1"/>
      <c r="B6" s="1"/>
      <c r="C6" s="1"/>
      <c r="D6" s="1"/>
      <c r="E6" s="1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68"/>
      <c r="T6" s="68"/>
      <c r="U6" s="68"/>
    </row>
    <row r="7" spans="1:21" ht="18.75">
      <c r="A7" s="1"/>
      <c r="B7" s="1"/>
      <c r="C7" s="1"/>
      <c r="D7" s="1"/>
      <c r="E7" s="1"/>
      <c r="F7" s="144" t="s">
        <v>6</v>
      </c>
      <c r="G7" s="146"/>
      <c r="H7" s="171" t="str">
        <f>Avaliações!L7</f>
        <v>0° ANO "X"</v>
      </c>
      <c r="I7" s="145"/>
      <c r="J7" s="145"/>
      <c r="K7" s="145"/>
      <c r="L7" s="145"/>
      <c r="M7" s="145"/>
      <c r="N7" s="145"/>
      <c r="O7" s="145"/>
      <c r="P7" s="145"/>
      <c r="Q7" s="145"/>
      <c r="R7" s="146"/>
      <c r="S7" s="68"/>
      <c r="T7" s="68"/>
      <c r="U7" s="68"/>
    </row>
    <row r="8" spans="1:21" ht="18.75">
      <c r="A8" s="1"/>
      <c r="B8" s="1"/>
      <c r="C8" s="1"/>
      <c r="D8" s="1"/>
      <c r="E8" s="1"/>
      <c r="F8" s="144" t="s">
        <v>8</v>
      </c>
      <c r="G8" s="146"/>
      <c r="H8" s="171" t="str">
        <f>Avaliações!L8</f>
        <v>NOVEMBRO</v>
      </c>
      <c r="I8" s="145"/>
      <c r="J8" s="145"/>
      <c r="K8" s="145"/>
      <c r="L8" s="145"/>
      <c r="M8" s="145"/>
      <c r="N8" s="145"/>
      <c r="O8" s="145"/>
      <c r="P8" s="145"/>
      <c r="Q8" s="145"/>
      <c r="R8" s="146"/>
      <c r="S8" s="68"/>
      <c r="T8" s="68"/>
      <c r="U8" s="68"/>
    </row>
    <row r="9" spans="1:21" ht="10.5" customHeight="1">
      <c r="A9" s="1"/>
      <c r="B9" s="1"/>
      <c r="C9" s="1"/>
      <c r="D9" s="1"/>
      <c r="E9" s="1"/>
      <c r="F9" s="2"/>
      <c r="G9" s="2"/>
      <c r="H9" s="2"/>
      <c r="I9" s="2"/>
      <c r="J9" s="2"/>
      <c r="K9" s="2"/>
      <c r="L9" s="2"/>
      <c r="M9" s="69"/>
      <c r="N9" s="70"/>
      <c r="O9" s="2"/>
      <c r="P9" s="71"/>
      <c r="Q9" s="71"/>
      <c r="R9" s="71"/>
      <c r="S9" s="71"/>
      <c r="T9" s="71"/>
      <c r="U9" s="72"/>
    </row>
    <row r="10" spans="1:21" ht="14.25" customHeight="1">
      <c r="A10" s="1"/>
      <c r="B10" s="1"/>
      <c r="C10" s="1"/>
      <c r="D10" s="1"/>
      <c r="E10" s="2"/>
      <c r="F10" s="177" t="s">
        <v>10</v>
      </c>
      <c r="G10" s="145"/>
      <c r="H10" s="146"/>
      <c r="I10" s="73"/>
      <c r="J10" s="177" t="s">
        <v>11</v>
      </c>
      <c r="K10" s="145"/>
      <c r="L10" s="146"/>
      <c r="M10" s="73"/>
      <c r="N10" s="74" t="s">
        <v>12</v>
      </c>
      <c r="O10" s="75"/>
      <c r="P10" s="2"/>
      <c r="Q10" s="2"/>
      <c r="R10" s="2"/>
      <c r="S10" s="2"/>
      <c r="T10" s="76"/>
      <c r="U10" s="76"/>
    </row>
    <row r="11" spans="1:21" ht="21" customHeight="1">
      <c r="A11" s="1"/>
      <c r="B11" s="77" t="s">
        <v>14</v>
      </c>
      <c r="C11" s="77" t="s">
        <v>15</v>
      </c>
      <c r="D11" s="78"/>
      <c r="E11" s="79"/>
      <c r="F11" s="80" t="s">
        <v>17</v>
      </c>
      <c r="G11" s="80" t="s">
        <v>18</v>
      </c>
      <c r="H11" s="77" t="s">
        <v>19</v>
      </c>
      <c r="I11" s="73"/>
      <c r="J11" s="80" t="s">
        <v>17</v>
      </c>
      <c r="K11" s="80" t="s">
        <v>18</v>
      </c>
      <c r="L11" s="77" t="s">
        <v>19</v>
      </c>
      <c r="M11" s="73"/>
      <c r="N11" s="77" t="s">
        <v>33</v>
      </c>
      <c r="O11" s="2"/>
      <c r="P11" s="4"/>
      <c r="Q11" s="4"/>
      <c r="R11" s="4"/>
      <c r="S11" s="52"/>
      <c r="T11" s="81"/>
      <c r="U11" s="82"/>
    </row>
    <row r="12" spans="1:21" ht="14.25" customHeight="1">
      <c r="A12" s="1"/>
      <c r="B12" s="77">
        <v>1</v>
      </c>
      <c r="C12" s="83">
        <f>Avaliações!C13</f>
        <v>0</v>
      </c>
      <c r="D12" s="84">
        <f>Avaliações!D13</f>
        <v>0</v>
      </c>
      <c r="E12" s="79"/>
      <c r="F12" s="85">
        <f>Avaliações!BH13</f>
        <v>0</v>
      </c>
      <c r="G12" s="86">
        <f>Avaliações!BI13</f>
        <v>0</v>
      </c>
      <c r="H12" s="87" t="str">
        <f>Avaliações!BJ13</f>
        <v>...</v>
      </c>
      <c r="I12" s="88"/>
      <c r="J12" s="85">
        <f>Avaliações!BL13</f>
        <v>0</v>
      </c>
      <c r="K12" s="86">
        <f>Avaliações!BM13</f>
        <v>0</v>
      </c>
      <c r="L12" s="87" t="str">
        <f>Avaliações!BN13</f>
        <v>...</v>
      </c>
      <c r="M12" s="52"/>
      <c r="N12" s="85" t="str">
        <f>IF(Avaliações!C13="","...",(Avaliações!BP13))</f>
        <v>...</v>
      </c>
      <c r="O12" s="2"/>
      <c r="P12" s="89" t="s">
        <v>34</v>
      </c>
      <c r="Q12" s="90">
        <f>COUNTIF(Avaliações!$D$13:$D$47,"F")</f>
        <v>0</v>
      </c>
      <c r="R12" s="91" t="e">
        <f>Q12/R45</f>
        <v>#DIV/0!</v>
      </c>
      <c r="S12" s="52"/>
      <c r="T12" s="81"/>
      <c r="U12" s="82"/>
    </row>
    <row r="13" spans="1:21" ht="14.25" customHeight="1">
      <c r="A13" s="1"/>
      <c r="B13" s="77">
        <v>2</v>
      </c>
      <c r="C13" s="83">
        <f>Avaliações!C14</f>
        <v>0</v>
      </c>
      <c r="D13" s="84">
        <f>Avaliações!D14</f>
        <v>0</v>
      </c>
      <c r="E13" s="79"/>
      <c r="F13" s="85">
        <f>Avaliações!BH14</f>
        <v>0</v>
      </c>
      <c r="G13" s="86">
        <f>Avaliações!BI14</f>
        <v>0</v>
      </c>
      <c r="H13" s="87" t="str">
        <f>Avaliações!BJ14</f>
        <v>...</v>
      </c>
      <c r="I13" s="88"/>
      <c r="J13" s="85">
        <f>Avaliações!BL14</f>
        <v>0</v>
      </c>
      <c r="K13" s="86">
        <f>Avaliações!BM14</f>
        <v>0</v>
      </c>
      <c r="L13" s="87" t="str">
        <f>Avaliações!BN14</f>
        <v>...</v>
      </c>
      <c r="M13" s="52"/>
      <c r="N13" s="85" t="str">
        <f>IF(Avaliações!C14="","...",(Avaliações!BP14))</f>
        <v>...</v>
      </c>
      <c r="O13" s="2"/>
      <c r="P13" s="89" t="s">
        <v>35</v>
      </c>
      <c r="Q13" s="90">
        <f>COUNTIF(Avaliações!$D$13:$D$47,"T")</f>
        <v>0</v>
      </c>
      <c r="R13" s="91" t="e">
        <f>Q13/R45</f>
        <v>#DIV/0!</v>
      </c>
      <c r="S13" s="52"/>
      <c r="T13" s="52"/>
      <c r="U13" s="52"/>
    </row>
    <row r="14" spans="1:21" ht="14.25" customHeight="1">
      <c r="A14" s="1"/>
      <c r="B14" s="77">
        <v>3</v>
      </c>
      <c r="C14" s="83">
        <f>Avaliações!C15</f>
        <v>0</v>
      </c>
      <c r="D14" s="84">
        <f>Avaliações!D15</f>
        <v>0</v>
      </c>
      <c r="E14" s="79"/>
      <c r="F14" s="85">
        <f>Avaliações!BH15</f>
        <v>0</v>
      </c>
      <c r="G14" s="86">
        <f>Avaliações!BI15</f>
        <v>0</v>
      </c>
      <c r="H14" s="87" t="str">
        <f>Avaliações!BJ15</f>
        <v>...</v>
      </c>
      <c r="I14" s="88"/>
      <c r="J14" s="85">
        <f>Avaliações!BL15</f>
        <v>0</v>
      </c>
      <c r="K14" s="86">
        <f>Avaliações!BM15</f>
        <v>0</v>
      </c>
      <c r="L14" s="87" t="str">
        <f>Avaliações!BN15</f>
        <v>...</v>
      </c>
      <c r="M14" s="52"/>
      <c r="N14" s="85" t="str">
        <f>IF(Avaliações!C15="","...",(Avaliações!BP15))</f>
        <v>...</v>
      </c>
      <c r="O14" s="2"/>
      <c r="P14" s="89" t="s">
        <v>36</v>
      </c>
      <c r="Q14" s="90">
        <f>COUNTIF(Avaliações!$D$13:$D$47,"L")</f>
        <v>0</v>
      </c>
      <c r="R14" s="91" t="e">
        <f>Q14/R44</f>
        <v>#DIV/0!</v>
      </c>
      <c r="S14" s="52"/>
      <c r="T14" s="52"/>
      <c r="U14" s="52"/>
    </row>
    <row r="15" spans="1:21" ht="14.25" customHeight="1">
      <c r="A15" s="1"/>
      <c r="B15" s="77">
        <v>4</v>
      </c>
      <c r="C15" s="83">
        <f>Avaliações!C16</f>
        <v>0</v>
      </c>
      <c r="D15" s="84">
        <f>Avaliações!D16</f>
        <v>0</v>
      </c>
      <c r="E15" s="79"/>
      <c r="F15" s="85">
        <f>Avaliações!BH16</f>
        <v>0</v>
      </c>
      <c r="G15" s="86">
        <f>Avaliações!BI16</f>
        <v>0</v>
      </c>
      <c r="H15" s="87" t="str">
        <f>Avaliações!BJ16</f>
        <v>...</v>
      </c>
      <c r="I15" s="88"/>
      <c r="J15" s="85">
        <f>Avaliações!BL16</f>
        <v>0</v>
      </c>
      <c r="K15" s="86">
        <f>Avaliações!BM16</f>
        <v>0</v>
      </c>
      <c r="L15" s="87" t="str">
        <f>Avaliações!BN16</f>
        <v>...</v>
      </c>
      <c r="M15" s="52"/>
      <c r="N15" s="85" t="str">
        <f>IF(Avaliações!C16="","...",(Avaliações!BP16))</f>
        <v>...</v>
      </c>
      <c r="O15" s="2"/>
      <c r="P15" s="4"/>
      <c r="Q15" s="4"/>
      <c r="R15" s="4"/>
      <c r="S15" s="52"/>
      <c r="T15" s="81"/>
      <c r="U15" s="82"/>
    </row>
    <row r="16" spans="1:21" ht="14.25" customHeight="1">
      <c r="A16" s="1"/>
      <c r="B16" s="77">
        <v>5</v>
      </c>
      <c r="C16" s="83">
        <f>Avaliações!C17</f>
        <v>0</v>
      </c>
      <c r="D16" s="84">
        <f>Avaliações!D17</f>
        <v>0</v>
      </c>
      <c r="E16" s="79"/>
      <c r="F16" s="85">
        <f>Avaliações!BH17</f>
        <v>0</v>
      </c>
      <c r="G16" s="86">
        <f>Avaliações!BI17</f>
        <v>0</v>
      </c>
      <c r="H16" s="87" t="str">
        <f>Avaliações!BJ17</f>
        <v>...</v>
      </c>
      <c r="I16" s="88"/>
      <c r="J16" s="85">
        <f>Avaliações!BL17</f>
        <v>0</v>
      </c>
      <c r="K16" s="86">
        <f>Avaliações!BM17</f>
        <v>0</v>
      </c>
      <c r="L16" s="87" t="str">
        <f>Avaliações!BN17</f>
        <v>...</v>
      </c>
      <c r="M16" s="52"/>
      <c r="N16" s="85" t="str">
        <f>IF(Avaliações!C17="","...",(Avaliações!BP17))</f>
        <v>...</v>
      </c>
      <c r="O16" s="2"/>
      <c r="P16" s="178" t="s">
        <v>10</v>
      </c>
      <c r="Q16" s="145"/>
      <c r="R16" s="146"/>
      <c r="S16" s="52"/>
      <c r="T16" s="81"/>
      <c r="U16" s="82"/>
    </row>
    <row r="17" spans="1:21" ht="14.25" customHeight="1">
      <c r="A17" s="1"/>
      <c r="B17" s="77">
        <v>6</v>
      </c>
      <c r="C17" s="83">
        <f>Avaliações!C18</f>
        <v>0</v>
      </c>
      <c r="D17" s="84">
        <f>Avaliações!D18</f>
        <v>0</v>
      </c>
      <c r="E17" s="79"/>
      <c r="F17" s="85">
        <f>Avaliações!BH18</f>
        <v>0</v>
      </c>
      <c r="G17" s="86">
        <f>Avaliações!BI18</f>
        <v>0</v>
      </c>
      <c r="H17" s="87" t="str">
        <f>Avaliações!BJ18</f>
        <v>...</v>
      </c>
      <c r="I17" s="88"/>
      <c r="J17" s="85">
        <f>Avaliações!BL18</f>
        <v>0</v>
      </c>
      <c r="K17" s="86">
        <f>Avaliações!BM18</f>
        <v>0</v>
      </c>
      <c r="L17" s="87" t="str">
        <f>Avaliações!BN18</f>
        <v>...</v>
      </c>
      <c r="M17" s="52"/>
      <c r="N17" s="85" t="str">
        <f>IF(Avaliações!C18="","...",(Avaliações!BP18))</f>
        <v>...</v>
      </c>
      <c r="O17" s="2"/>
      <c r="P17" s="92" t="s">
        <v>37</v>
      </c>
      <c r="Q17" s="90">
        <f>COUNTIF(H12:H46,"MUITO CRÍTICO")</f>
        <v>0</v>
      </c>
      <c r="R17" s="91" t="e">
        <f>Q17/R45</f>
        <v>#DIV/0!</v>
      </c>
      <c r="S17" s="52"/>
      <c r="T17" s="81"/>
      <c r="U17" s="82"/>
    </row>
    <row r="18" spans="1:21" ht="14.25" customHeight="1">
      <c r="A18" s="1"/>
      <c r="B18" s="77">
        <v>7</v>
      </c>
      <c r="C18" s="83">
        <f>Avaliações!C19</f>
        <v>0</v>
      </c>
      <c r="D18" s="84">
        <f>Avaliações!D19</f>
        <v>0</v>
      </c>
      <c r="E18" s="79"/>
      <c r="F18" s="85">
        <f>Avaliações!BH19</f>
        <v>0</v>
      </c>
      <c r="G18" s="86">
        <f>Avaliações!BI19</f>
        <v>0</v>
      </c>
      <c r="H18" s="87" t="str">
        <f>Avaliações!BJ19</f>
        <v>...</v>
      </c>
      <c r="I18" s="88"/>
      <c r="J18" s="85">
        <f>Avaliações!BL19</f>
        <v>0</v>
      </c>
      <c r="K18" s="86">
        <f>Avaliações!BM19</f>
        <v>0</v>
      </c>
      <c r="L18" s="87" t="str">
        <f>Avaliações!BN19</f>
        <v>...</v>
      </c>
      <c r="M18" s="52"/>
      <c r="N18" s="85" t="str">
        <f>IF(Avaliações!C19="","...",(Avaliações!BP19))</f>
        <v>...</v>
      </c>
      <c r="O18" s="2"/>
      <c r="P18" s="93" t="s">
        <v>38</v>
      </c>
      <c r="Q18" s="90">
        <f>COUNTIF(H12:H46,"CRÍTICO")</f>
        <v>0</v>
      </c>
      <c r="R18" s="91" t="e">
        <f>Q18/R45</f>
        <v>#DIV/0!</v>
      </c>
      <c r="S18" s="52"/>
      <c r="T18" s="52"/>
      <c r="U18" s="52"/>
    </row>
    <row r="19" spans="1:21" ht="14.25" customHeight="1">
      <c r="A19" s="1"/>
      <c r="B19" s="77">
        <v>8</v>
      </c>
      <c r="C19" s="83">
        <f>Avaliações!C20</f>
        <v>0</v>
      </c>
      <c r="D19" s="84">
        <f>Avaliações!D20</f>
        <v>0</v>
      </c>
      <c r="E19" s="79"/>
      <c r="F19" s="85">
        <f>Avaliações!BH20</f>
        <v>0</v>
      </c>
      <c r="G19" s="86">
        <f>Avaliações!BI20</f>
        <v>0</v>
      </c>
      <c r="H19" s="87" t="str">
        <f>Avaliações!BJ20</f>
        <v>...</v>
      </c>
      <c r="I19" s="88"/>
      <c r="J19" s="85">
        <f>Avaliações!BL20</f>
        <v>0</v>
      </c>
      <c r="K19" s="86">
        <f>Avaliações!BM20</f>
        <v>0</v>
      </c>
      <c r="L19" s="87" t="str">
        <f>Avaliações!BN20</f>
        <v>...</v>
      </c>
      <c r="M19" s="52"/>
      <c r="N19" s="85" t="str">
        <f>IF(Avaliações!C20="","...",(Avaliações!BP20))</f>
        <v>...</v>
      </c>
      <c r="O19" s="2"/>
      <c r="P19" s="89" t="s">
        <v>39</v>
      </c>
      <c r="Q19" s="90">
        <f>COUNTIF(H12:H46,"INTERMEDIÁRIO")</f>
        <v>0</v>
      </c>
      <c r="R19" s="91" t="e">
        <f>Q19/R45</f>
        <v>#DIV/0!</v>
      </c>
      <c r="S19" s="52"/>
      <c r="T19" s="52"/>
      <c r="U19" s="52"/>
    </row>
    <row r="20" spans="1:21" ht="14.25" customHeight="1">
      <c r="A20" s="1"/>
      <c r="B20" s="77">
        <v>9</v>
      </c>
      <c r="C20" s="83">
        <f>Avaliações!C21</f>
        <v>0</v>
      </c>
      <c r="D20" s="84">
        <f>Avaliações!D21</f>
        <v>0</v>
      </c>
      <c r="E20" s="79"/>
      <c r="F20" s="85">
        <f>Avaliações!BH21</f>
        <v>0</v>
      </c>
      <c r="G20" s="86">
        <f>Avaliações!BI21</f>
        <v>0</v>
      </c>
      <c r="H20" s="87" t="str">
        <f>Avaliações!BJ21</f>
        <v>...</v>
      </c>
      <c r="I20" s="88"/>
      <c r="J20" s="85">
        <f>Avaliações!BL21</f>
        <v>0</v>
      </c>
      <c r="K20" s="86">
        <f>Avaliações!BM21</f>
        <v>0</v>
      </c>
      <c r="L20" s="87" t="str">
        <f>Avaliações!BN21</f>
        <v>...</v>
      </c>
      <c r="M20" s="52"/>
      <c r="N20" s="85" t="str">
        <f>IF(Avaliações!C21="","...",(Avaliações!BP21))</f>
        <v>...</v>
      </c>
      <c r="O20" s="2"/>
      <c r="P20" s="94" t="s">
        <v>40</v>
      </c>
      <c r="Q20" s="90">
        <f>COUNTIF(H12:H46,"ADEQUADO")</f>
        <v>0</v>
      </c>
      <c r="R20" s="91" t="e">
        <f>Q20/R45</f>
        <v>#DIV/0!</v>
      </c>
      <c r="S20" s="95"/>
      <c r="T20" s="96"/>
      <c r="U20" s="52"/>
    </row>
    <row r="21" spans="1:21" ht="14.25" customHeight="1">
      <c r="A21" s="1"/>
      <c r="B21" s="77">
        <v>10</v>
      </c>
      <c r="C21" s="83">
        <f>Avaliações!C22</f>
        <v>0</v>
      </c>
      <c r="D21" s="84">
        <f>Avaliações!D22</f>
        <v>0</v>
      </c>
      <c r="E21" s="79"/>
      <c r="F21" s="85">
        <f>Avaliações!BH22</f>
        <v>0</v>
      </c>
      <c r="G21" s="86">
        <f>Avaliações!BI22</f>
        <v>0</v>
      </c>
      <c r="H21" s="87" t="str">
        <f>Avaliações!BJ22</f>
        <v>...</v>
      </c>
      <c r="I21" s="88"/>
      <c r="J21" s="85">
        <f>Avaliações!BL22</f>
        <v>0</v>
      </c>
      <c r="K21" s="86">
        <f>Avaliações!BM22</f>
        <v>0</v>
      </c>
      <c r="L21" s="87" t="str">
        <f>Avaliações!BN22</f>
        <v>...</v>
      </c>
      <c r="M21" s="52"/>
      <c r="N21" s="85" t="str">
        <f>IF(Avaliações!C22="","...",(Avaliações!BP22))</f>
        <v>...</v>
      </c>
      <c r="O21" s="2"/>
      <c r="P21" s="4"/>
      <c r="Q21" s="4"/>
      <c r="R21" s="97"/>
      <c r="S21" s="98"/>
      <c r="T21" s="99"/>
      <c r="U21" s="52"/>
    </row>
    <row r="22" spans="1:21" ht="14.25" customHeight="1">
      <c r="A22" s="1"/>
      <c r="B22" s="77">
        <v>11</v>
      </c>
      <c r="C22" s="83">
        <f>Avaliações!C23</f>
        <v>0</v>
      </c>
      <c r="D22" s="84">
        <f>Avaliações!D23</f>
        <v>0</v>
      </c>
      <c r="E22" s="79"/>
      <c r="F22" s="85">
        <f>Avaliações!BH23</f>
        <v>0</v>
      </c>
      <c r="G22" s="86">
        <f>Avaliações!BI23</f>
        <v>0</v>
      </c>
      <c r="H22" s="87" t="str">
        <f>Avaliações!BJ23</f>
        <v>...</v>
      </c>
      <c r="I22" s="88"/>
      <c r="J22" s="85">
        <f>Avaliações!BL23</f>
        <v>0</v>
      </c>
      <c r="K22" s="86">
        <f>Avaliações!BM23</f>
        <v>0</v>
      </c>
      <c r="L22" s="87" t="str">
        <f>Avaliações!BN23</f>
        <v>...</v>
      </c>
      <c r="M22" s="52"/>
      <c r="N22" s="85" t="str">
        <f>IF(Avaliações!C23="","...",(Avaliações!BP23))</f>
        <v>...</v>
      </c>
      <c r="O22" s="2"/>
      <c r="P22" s="178" t="s">
        <v>11</v>
      </c>
      <c r="Q22" s="145"/>
      <c r="R22" s="146"/>
      <c r="S22" s="98"/>
      <c r="T22" s="99"/>
      <c r="U22" s="52"/>
    </row>
    <row r="23" spans="1:21" ht="14.25" customHeight="1">
      <c r="A23" s="1"/>
      <c r="B23" s="77">
        <v>12</v>
      </c>
      <c r="C23" s="83">
        <f>Avaliações!C24</f>
        <v>0</v>
      </c>
      <c r="D23" s="84">
        <f>Avaliações!D24</f>
        <v>0</v>
      </c>
      <c r="E23" s="79"/>
      <c r="F23" s="85">
        <f>Avaliações!BH24</f>
        <v>0</v>
      </c>
      <c r="G23" s="86">
        <f>Avaliações!BI24</f>
        <v>0</v>
      </c>
      <c r="H23" s="87" t="str">
        <f>Avaliações!BJ24</f>
        <v>...</v>
      </c>
      <c r="I23" s="88"/>
      <c r="J23" s="85">
        <f>Avaliações!BL24</f>
        <v>0</v>
      </c>
      <c r="K23" s="86">
        <f>Avaliações!BM24</f>
        <v>0</v>
      </c>
      <c r="L23" s="87" t="str">
        <f>Avaliações!BN24</f>
        <v>...</v>
      </c>
      <c r="M23" s="52"/>
      <c r="N23" s="85" t="str">
        <f>IF(Avaliações!C24="","...",(Avaliações!BP24))</f>
        <v>...</v>
      </c>
      <c r="O23" s="2"/>
      <c r="P23" s="92" t="s">
        <v>37</v>
      </c>
      <c r="Q23" s="90">
        <f>COUNTIF($L$12:$L$46,"MUITO CRÍTICO")</f>
        <v>0</v>
      </c>
      <c r="R23" s="91" t="e">
        <f>Q23/R46</f>
        <v>#DIV/0!</v>
      </c>
      <c r="S23" s="52"/>
      <c r="T23" s="52"/>
      <c r="U23" s="52"/>
    </row>
    <row r="24" spans="1:21" ht="14.25" customHeight="1">
      <c r="A24" s="1"/>
      <c r="B24" s="77">
        <v>13</v>
      </c>
      <c r="C24" s="83">
        <f>Avaliações!C25</f>
        <v>0</v>
      </c>
      <c r="D24" s="84">
        <f>Avaliações!D25</f>
        <v>0</v>
      </c>
      <c r="E24" s="79"/>
      <c r="F24" s="85">
        <f>Avaliações!BH25</f>
        <v>0</v>
      </c>
      <c r="G24" s="86">
        <f>Avaliações!BI25</f>
        <v>0</v>
      </c>
      <c r="H24" s="87" t="str">
        <f>Avaliações!BJ25</f>
        <v>...</v>
      </c>
      <c r="I24" s="88"/>
      <c r="J24" s="85">
        <f>Avaliações!BL25</f>
        <v>0</v>
      </c>
      <c r="K24" s="86">
        <f>Avaliações!BM25</f>
        <v>0</v>
      </c>
      <c r="L24" s="87" t="str">
        <f>Avaliações!BN25</f>
        <v>...</v>
      </c>
      <c r="M24" s="52"/>
      <c r="N24" s="85" t="str">
        <f>IF(Avaliações!C25="","...",(Avaliações!BP25))</f>
        <v>...</v>
      </c>
      <c r="O24" s="2"/>
      <c r="P24" s="93" t="s">
        <v>38</v>
      </c>
      <c r="Q24" s="90">
        <f>COUNTIF($L$12:$L$46,"CRÍTICO")</f>
        <v>0</v>
      </c>
      <c r="R24" s="91" t="e">
        <f>Q24/R46</f>
        <v>#DIV/0!</v>
      </c>
      <c r="S24" s="52"/>
      <c r="T24" s="52"/>
      <c r="U24" s="52"/>
    </row>
    <row r="25" spans="1:21" ht="14.25" customHeight="1">
      <c r="A25" s="1"/>
      <c r="B25" s="77">
        <v>14</v>
      </c>
      <c r="C25" s="83">
        <f>Avaliações!C26</f>
        <v>0</v>
      </c>
      <c r="D25" s="84">
        <f>Avaliações!D26</f>
        <v>0</v>
      </c>
      <c r="E25" s="79"/>
      <c r="F25" s="85">
        <f>Avaliações!BH26</f>
        <v>0</v>
      </c>
      <c r="G25" s="86">
        <f>Avaliações!BI26</f>
        <v>0</v>
      </c>
      <c r="H25" s="87" t="str">
        <f>Avaliações!BJ26</f>
        <v>...</v>
      </c>
      <c r="I25" s="88"/>
      <c r="J25" s="85">
        <f>Avaliações!BL26</f>
        <v>0</v>
      </c>
      <c r="K25" s="86">
        <f>Avaliações!BM26</f>
        <v>0</v>
      </c>
      <c r="L25" s="87" t="str">
        <f>Avaliações!BN26</f>
        <v>...</v>
      </c>
      <c r="M25" s="52"/>
      <c r="N25" s="85" t="str">
        <f>IF(Avaliações!C26="","...",(Avaliações!BP26))</f>
        <v>...</v>
      </c>
      <c r="O25" s="2"/>
      <c r="P25" s="89" t="s">
        <v>39</v>
      </c>
      <c r="Q25" s="90">
        <f>COUNTIF($L$12:$L$46,"INTERMEDIÁRIO")</f>
        <v>0</v>
      </c>
      <c r="R25" s="91" t="e">
        <f>Q25/R46</f>
        <v>#DIV/0!</v>
      </c>
      <c r="S25" s="52"/>
      <c r="T25" s="81"/>
      <c r="U25" s="81"/>
    </row>
    <row r="26" spans="1:21" ht="14.25" customHeight="1">
      <c r="A26" s="1"/>
      <c r="B26" s="77">
        <v>15</v>
      </c>
      <c r="C26" s="83">
        <f>Avaliações!C27</f>
        <v>0</v>
      </c>
      <c r="D26" s="84">
        <f>Avaliações!D27</f>
        <v>0</v>
      </c>
      <c r="E26" s="79"/>
      <c r="F26" s="85">
        <f>Avaliações!BH27</f>
        <v>0</v>
      </c>
      <c r="G26" s="86">
        <f>Avaliações!BI27</f>
        <v>0</v>
      </c>
      <c r="H26" s="87" t="str">
        <f>Avaliações!BJ27</f>
        <v>...</v>
      </c>
      <c r="I26" s="88"/>
      <c r="J26" s="85">
        <f>Avaliações!BL27</f>
        <v>0</v>
      </c>
      <c r="K26" s="86">
        <f>Avaliações!BM27</f>
        <v>0</v>
      </c>
      <c r="L26" s="87" t="str">
        <f>Avaliações!BN27</f>
        <v>...</v>
      </c>
      <c r="M26" s="52"/>
      <c r="N26" s="85" t="str">
        <f>IF(Avaliações!C27="","...",(Avaliações!BP27))</f>
        <v>...</v>
      </c>
      <c r="O26" s="2"/>
      <c r="P26" s="94" t="s">
        <v>40</v>
      </c>
      <c r="Q26" s="90">
        <f>COUNTIF($L$12:$L$46,"ADEQUADO")</f>
        <v>0</v>
      </c>
      <c r="R26" s="91" t="e">
        <f>Q26/R46</f>
        <v>#DIV/0!</v>
      </c>
      <c r="S26" s="52"/>
      <c r="T26" s="81"/>
      <c r="U26" s="81"/>
    </row>
    <row r="27" spans="1:21" ht="14.25" customHeight="1">
      <c r="A27" s="1"/>
      <c r="B27" s="77">
        <v>16</v>
      </c>
      <c r="C27" s="83">
        <f>Avaliações!C28</f>
        <v>0</v>
      </c>
      <c r="D27" s="84">
        <f>Avaliações!D28</f>
        <v>0</v>
      </c>
      <c r="E27" s="79"/>
      <c r="F27" s="85">
        <f>Avaliações!BH28</f>
        <v>0</v>
      </c>
      <c r="G27" s="86">
        <f>Avaliações!BI28</f>
        <v>0</v>
      </c>
      <c r="H27" s="87" t="str">
        <f>Avaliações!BJ28</f>
        <v>...</v>
      </c>
      <c r="I27" s="88"/>
      <c r="J27" s="85">
        <f>Avaliações!BL28</f>
        <v>0</v>
      </c>
      <c r="K27" s="86">
        <f>Avaliações!BM28</f>
        <v>0</v>
      </c>
      <c r="L27" s="87" t="str">
        <f>Avaliações!BN28</f>
        <v>...</v>
      </c>
      <c r="M27" s="52"/>
      <c r="N27" s="85" t="str">
        <f>IF(Avaliações!C28="","...",(Avaliações!BP28))</f>
        <v>...</v>
      </c>
      <c r="O27" s="2"/>
      <c r="P27" s="4"/>
      <c r="Q27" s="4"/>
      <c r="R27" s="4"/>
      <c r="S27" s="52"/>
      <c r="T27" s="52"/>
      <c r="U27" s="52"/>
    </row>
    <row r="28" spans="1:21" ht="14.25" customHeight="1">
      <c r="A28" s="1"/>
      <c r="B28" s="77">
        <v>17</v>
      </c>
      <c r="C28" s="83">
        <f>Avaliações!C29</f>
        <v>0</v>
      </c>
      <c r="D28" s="84">
        <f>Avaliações!D29</f>
        <v>0</v>
      </c>
      <c r="E28" s="79"/>
      <c r="F28" s="85">
        <f>Avaliações!BH29</f>
        <v>0</v>
      </c>
      <c r="G28" s="86">
        <f>Avaliações!BI29</f>
        <v>0</v>
      </c>
      <c r="H28" s="87" t="str">
        <f>Avaliações!BJ29</f>
        <v>...</v>
      </c>
      <c r="I28" s="88"/>
      <c r="J28" s="85">
        <f>Avaliações!BL29</f>
        <v>0</v>
      </c>
      <c r="K28" s="86">
        <f>Avaliações!BM29</f>
        <v>0</v>
      </c>
      <c r="L28" s="87" t="str">
        <f>Avaliações!BN29</f>
        <v>...</v>
      </c>
      <c r="M28" s="52"/>
      <c r="N28" s="85" t="str">
        <f>IF(Avaliações!C29="","...",(Avaliações!BP29))</f>
        <v>...</v>
      </c>
      <c r="O28" s="2"/>
      <c r="P28" s="178" t="s">
        <v>41</v>
      </c>
      <c r="Q28" s="145"/>
      <c r="R28" s="146"/>
      <c r="S28" s="52"/>
      <c r="T28" s="52"/>
      <c r="U28" s="52"/>
    </row>
    <row r="29" spans="1:21" ht="14.25" customHeight="1">
      <c r="A29" s="1"/>
      <c r="B29" s="77">
        <v>18</v>
      </c>
      <c r="C29" s="83">
        <f>Avaliações!C30</f>
        <v>0</v>
      </c>
      <c r="D29" s="84">
        <f>Avaliações!D30</f>
        <v>0</v>
      </c>
      <c r="E29" s="79"/>
      <c r="F29" s="85">
        <f>Avaliações!BH30</f>
        <v>0</v>
      </c>
      <c r="G29" s="86">
        <f>Avaliações!BI30</f>
        <v>0</v>
      </c>
      <c r="H29" s="87" t="str">
        <f>Avaliações!BJ30</f>
        <v>...</v>
      </c>
      <c r="I29" s="88"/>
      <c r="J29" s="85">
        <f>Avaliações!BL30</f>
        <v>0</v>
      </c>
      <c r="K29" s="86">
        <f>Avaliações!BM30</f>
        <v>0</v>
      </c>
      <c r="L29" s="87" t="str">
        <f>Avaliações!BN30</f>
        <v>...</v>
      </c>
      <c r="M29" s="52"/>
      <c r="N29" s="85" t="str">
        <f>IF(Avaliações!C30="","...",(Avaliações!BP30))</f>
        <v>...</v>
      </c>
      <c r="O29" s="2"/>
      <c r="P29" s="85" t="s">
        <v>42</v>
      </c>
      <c r="Q29" s="85">
        <f>COUNTIF($N12:$N46,"0")</f>
        <v>0</v>
      </c>
      <c r="R29" s="100" t="e">
        <f t="shared" ref="R29:R36" si="0">Q29/$R$45</f>
        <v>#DIV/0!</v>
      </c>
      <c r="S29" s="52"/>
      <c r="T29" s="81"/>
      <c r="U29" s="81"/>
    </row>
    <row r="30" spans="1:21" ht="14.25" customHeight="1">
      <c r="A30" s="1"/>
      <c r="B30" s="77">
        <v>19</v>
      </c>
      <c r="C30" s="83">
        <f>Avaliações!C31</f>
        <v>0</v>
      </c>
      <c r="D30" s="84">
        <f>Avaliações!D31</f>
        <v>0</v>
      </c>
      <c r="E30" s="79"/>
      <c r="F30" s="85">
        <f>Avaliações!BH31</f>
        <v>0</v>
      </c>
      <c r="G30" s="86">
        <f>Avaliações!BI31</f>
        <v>0</v>
      </c>
      <c r="H30" s="87" t="str">
        <f>Avaliações!BJ31</f>
        <v>...</v>
      </c>
      <c r="I30" s="88"/>
      <c r="J30" s="85">
        <f>Avaliações!BL31</f>
        <v>0</v>
      </c>
      <c r="K30" s="86">
        <f>Avaliações!BM31</f>
        <v>0</v>
      </c>
      <c r="L30" s="87" t="str">
        <f>Avaliações!BN31</f>
        <v>...</v>
      </c>
      <c r="M30" s="52"/>
      <c r="N30" s="85" t="str">
        <f>IF(Avaliações!C31="","...",(Avaliações!BP31))</f>
        <v>...</v>
      </c>
      <c r="O30" s="2"/>
      <c r="P30" s="85" t="s">
        <v>43</v>
      </c>
      <c r="Q30" s="85">
        <f>COUNTIF($N12:$N46,"1")</f>
        <v>0</v>
      </c>
      <c r="R30" s="100" t="e">
        <f t="shared" si="0"/>
        <v>#DIV/0!</v>
      </c>
      <c r="S30" s="101"/>
      <c r="T30" s="102"/>
      <c r="U30" s="81"/>
    </row>
    <row r="31" spans="1:21" ht="14.25" customHeight="1">
      <c r="A31" s="1"/>
      <c r="B31" s="77">
        <v>20</v>
      </c>
      <c r="C31" s="83">
        <f>Avaliações!C32</f>
        <v>0</v>
      </c>
      <c r="D31" s="84">
        <f>Avaliações!D32</f>
        <v>0</v>
      </c>
      <c r="E31" s="79"/>
      <c r="F31" s="85">
        <f>Avaliações!BH32</f>
        <v>0</v>
      </c>
      <c r="G31" s="86">
        <f>Avaliações!BI32</f>
        <v>0</v>
      </c>
      <c r="H31" s="87" t="str">
        <f>Avaliações!BJ32</f>
        <v>...</v>
      </c>
      <c r="I31" s="88"/>
      <c r="J31" s="85">
        <f>Avaliações!BL32</f>
        <v>0</v>
      </c>
      <c r="K31" s="86">
        <f>Avaliações!BM32</f>
        <v>0</v>
      </c>
      <c r="L31" s="87" t="str">
        <f>Avaliações!BN32</f>
        <v>...</v>
      </c>
      <c r="M31" s="52"/>
      <c r="N31" s="85" t="str">
        <f>IF(Avaliações!C32="","...",(Avaliações!BP32))</f>
        <v>...</v>
      </c>
      <c r="O31" s="2"/>
      <c r="P31" s="103" t="s">
        <v>44</v>
      </c>
      <c r="Q31" s="85">
        <f>COUNTIF($N12:$N46,"2")</f>
        <v>0</v>
      </c>
      <c r="R31" s="100" t="e">
        <f t="shared" si="0"/>
        <v>#DIV/0!</v>
      </c>
      <c r="S31" s="98"/>
      <c r="T31" s="99"/>
      <c r="U31" s="81"/>
    </row>
    <row r="32" spans="1:21" ht="14.25" customHeight="1">
      <c r="A32" s="1"/>
      <c r="B32" s="77">
        <v>21</v>
      </c>
      <c r="C32" s="83">
        <f>Avaliações!C33</f>
        <v>0</v>
      </c>
      <c r="D32" s="84">
        <f>Avaliações!D33</f>
        <v>0</v>
      </c>
      <c r="E32" s="79"/>
      <c r="F32" s="85">
        <f>Avaliações!BH33</f>
        <v>0</v>
      </c>
      <c r="G32" s="86">
        <f>Avaliações!BI33</f>
        <v>0</v>
      </c>
      <c r="H32" s="87" t="str">
        <f>Avaliações!BJ33</f>
        <v>...</v>
      </c>
      <c r="I32" s="88"/>
      <c r="J32" s="85">
        <f>Avaliações!BL33</f>
        <v>0</v>
      </c>
      <c r="K32" s="86">
        <f>Avaliações!BM33</f>
        <v>0</v>
      </c>
      <c r="L32" s="87" t="str">
        <f>Avaliações!BN33</f>
        <v>...</v>
      </c>
      <c r="M32" s="52"/>
      <c r="N32" s="85" t="str">
        <f>IF(Avaliações!C33="","...",(Avaliações!BP33))</f>
        <v>...</v>
      </c>
      <c r="O32" s="2"/>
      <c r="P32" s="103" t="s">
        <v>45</v>
      </c>
      <c r="Q32" s="85">
        <f>COUNTIF($N12:$N46,"3")</f>
        <v>0</v>
      </c>
      <c r="R32" s="100" t="e">
        <f t="shared" si="0"/>
        <v>#DIV/0!</v>
      </c>
      <c r="S32" s="98"/>
      <c r="T32" s="99"/>
      <c r="U32" s="52"/>
    </row>
    <row r="33" spans="1:21" ht="14.25" customHeight="1">
      <c r="A33" s="1"/>
      <c r="B33" s="77">
        <v>22</v>
      </c>
      <c r="C33" s="83">
        <f>Avaliações!C34</f>
        <v>0</v>
      </c>
      <c r="D33" s="84">
        <f>Avaliações!D34</f>
        <v>0</v>
      </c>
      <c r="E33" s="79"/>
      <c r="F33" s="85">
        <f>Avaliações!BH34</f>
        <v>0</v>
      </c>
      <c r="G33" s="86">
        <f>Avaliações!BI34</f>
        <v>0</v>
      </c>
      <c r="H33" s="87" t="str">
        <f>Avaliações!BJ34</f>
        <v>...</v>
      </c>
      <c r="I33" s="88"/>
      <c r="J33" s="85">
        <f>Avaliações!BL34</f>
        <v>0</v>
      </c>
      <c r="K33" s="86">
        <f>Avaliações!BM34</f>
        <v>0</v>
      </c>
      <c r="L33" s="87" t="str">
        <f>Avaliações!BN34</f>
        <v>...</v>
      </c>
      <c r="M33" s="52"/>
      <c r="N33" s="85" t="str">
        <f>IF(Avaliações!C34="","...",(Avaliações!BP34))</f>
        <v>...</v>
      </c>
      <c r="O33" s="2"/>
      <c r="P33" s="103" t="s">
        <v>46</v>
      </c>
      <c r="Q33" s="85">
        <f>COUNTIF($N12:$N46,"4")</f>
        <v>0</v>
      </c>
      <c r="R33" s="100" t="e">
        <f t="shared" si="0"/>
        <v>#DIV/0!</v>
      </c>
      <c r="S33" s="52"/>
      <c r="T33" s="52"/>
      <c r="U33" s="52"/>
    </row>
    <row r="34" spans="1:21" ht="14.25" customHeight="1">
      <c r="A34" s="1"/>
      <c r="B34" s="77">
        <v>23</v>
      </c>
      <c r="C34" s="83">
        <f>Avaliações!C35</f>
        <v>0</v>
      </c>
      <c r="D34" s="84">
        <f>Avaliações!D35</f>
        <v>0</v>
      </c>
      <c r="E34" s="79"/>
      <c r="F34" s="85">
        <f>Avaliações!BH35</f>
        <v>0</v>
      </c>
      <c r="G34" s="86">
        <f>Avaliações!BI35</f>
        <v>0</v>
      </c>
      <c r="H34" s="87" t="str">
        <f>Avaliações!BJ35</f>
        <v>...</v>
      </c>
      <c r="I34" s="88"/>
      <c r="J34" s="85">
        <f>Avaliações!BL35</f>
        <v>0</v>
      </c>
      <c r="K34" s="86">
        <f>Avaliações!BM35</f>
        <v>0</v>
      </c>
      <c r="L34" s="87" t="str">
        <f>Avaliações!BN35</f>
        <v>...</v>
      </c>
      <c r="M34" s="52"/>
      <c r="N34" s="85" t="str">
        <f>IF(Avaliações!C35="","...",(Avaliações!BP35))</f>
        <v>...</v>
      </c>
      <c r="O34" s="2"/>
      <c r="P34" s="103" t="s">
        <v>47</v>
      </c>
      <c r="Q34" s="85">
        <f>COUNTIF($N12:$N46,"5")</f>
        <v>0</v>
      </c>
      <c r="R34" s="100" t="e">
        <f t="shared" si="0"/>
        <v>#DIV/0!</v>
      </c>
      <c r="S34" s="4"/>
      <c r="T34" s="4"/>
      <c r="U34" s="4"/>
    </row>
    <row r="35" spans="1:21" ht="14.25" customHeight="1">
      <c r="A35" s="1"/>
      <c r="B35" s="77">
        <v>24</v>
      </c>
      <c r="C35" s="83">
        <f>Avaliações!C36</f>
        <v>0</v>
      </c>
      <c r="D35" s="84">
        <f>Avaliações!D36</f>
        <v>0</v>
      </c>
      <c r="E35" s="79"/>
      <c r="F35" s="85">
        <f>Avaliações!BH36</f>
        <v>0</v>
      </c>
      <c r="G35" s="86">
        <f>Avaliações!BI36</f>
        <v>0</v>
      </c>
      <c r="H35" s="87" t="str">
        <f>Avaliações!BJ36</f>
        <v>...</v>
      </c>
      <c r="I35" s="88"/>
      <c r="J35" s="85">
        <f>Avaliações!BL36</f>
        <v>0</v>
      </c>
      <c r="K35" s="86">
        <f>Avaliações!BM36</f>
        <v>0</v>
      </c>
      <c r="L35" s="87" t="str">
        <f>Avaliações!BN36</f>
        <v>...</v>
      </c>
      <c r="M35" s="52"/>
      <c r="N35" s="85" t="str">
        <f>IF(Avaliações!C36="","...",(Avaliações!BP36))</f>
        <v>...</v>
      </c>
      <c r="O35" s="2"/>
      <c r="P35" s="103" t="s">
        <v>48</v>
      </c>
      <c r="Q35" s="85">
        <f>COUNTIF($N12:$N46,"6")</f>
        <v>0</v>
      </c>
      <c r="R35" s="100" t="e">
        <f t="shared" si="0"/>
        <v>#DIV/0!</v>
      </c>
      <c r="S35" s="4"/>
      <c r="T35" s="4"/>
      <c r="U35" s="4"/>
    </row>
    <row r="36" spans="1:21" ht="14.25" customHeight="1">
      <c r="A36" s="1"/>
      <c r="B36" s="77">
        <v>25</v>
      </c>
      <c r="C36" s="83">
        <f>Avaliações!C37</f>
        <v>0</v>
      </c>
      <c r="D36" s="84">
        <f>Avaliações!D37</f>
        <v>0</v>
      </c>
      <c r="E36" s="79"/>
      <c r="F36" s="85">
        <f>Avaliações!BH37</f>
        <v>0</v>
      </c>
      <c r="G36" s="86">
        <f>Avaliações!BI37</f>
        <v>0</v>
      </c>
      <c r="H36" s="87" t="str">
        <f>Avaliações!BJ37</f>
        <v>...</v>
      </c>
      <c r="I36" s="88"/>
      <c r="J36" s="85">
        <f>Avaliações!BL37</f>
        <v>0</v>
      </c>
      <c r="K36" s="86">
        <f>Avaliações!BM37</f>
        <v>0</v>
      </c>
      <c r="L36" s="87" t="str">
        <f>Avaliações!BN37</f>
        <v>...</v>
      </c>
      <c r="M36" s="52"/>
      <c r="N36" s="85" t="str">
        <f>IF(Avaliações!C37="","...",(Avaliações!BP37))</f>
        <v>...</v>
      </c>
      <c r="O36" s="2"/>
      <c r="P36" s="77" t="s">
        <v>49</v>
      </c>
      <c r="Q36" s="77">
        <f>SUM(Q34:Q35)</f>
        <v>0</v>
      </c>
      <c r="R36" s="104" t="e">
        <f t="shared" si="0"/>
        <v>#DIV/0!</v>
      </c>
      <c r="S36" s="4"/>
      <c r="T36" s="4"/>
      <c r="U36" s="4"/>
    </row>
    <row r="37" spans="1:21" ht="14.25" customHeight="1">
      <c r="A37" s="1"/>
      <c r="B37" s="77">
        <v>26</v>
      </c>
      <c r="C37" s="83">
        <f>Avaliações!C38</f>
        <v>0</v>
      </c>
      <c r="D37" s="84">
        <f>Avaliações!D38</f>
        <v>0</v>
      </c>
      <c r="E37" s="79"/>
      <c r="F37" s="85">
        <f>Avaliações!BH38</f>
        <v>0</v>
      </c>
      <c r="G37" s="86">
        <f>Avaliações!BI38</f>
        <v>0</v>
      </c>
      <c r="H37" s="87" t="str">
        <f>Avaliações!BJ38</f>
        <v>...</v>
      </c>
      <c r="I37" s="88"/>
      <c r="J37" s="85">
        <f>Avaliações!BL38</f>
        <v>0</v>
      </c>
      <c r="K37" s="86">
        <f>Avaliações!BM38</f>
        <v>0</v>
      </c>
      <c r="L37" s="87" t="str">
        <f>Avaliações!BN38</f>
        <v>...</v>
      </c>
      <c r="M37" s="52"/>
      <c r="N37" s="85" t="str">
        <f>IF(Avaliações!C38="","...",(Avaliações!BP38))</f>
        <v>...</v>
      </c>
      <c r="O37" s="2"/>
      <c r="P37" s="181" t="e">
        <f>IF(R36&gt;=75%,"ADEQUADO",IF(R36&gt;=50%,"INTERMEDIÁRIO",IF(R36&gt;25%,"CRÍTICO","MUITO CRÍTICO")))</f>
        <v>#DIV/0!</v>
      </c>
      <c r="Q37" s="145"/>
      <c r="R37" s="146"/>
      <c r="S37" s="4"/>
      <c r="T37" s="4"/>
      <c r="U37" s="4"/>
    </row>
    <row r="38" spans="1:21" ht="14.25" customHeight="1">
      <c r="A38" s="1"/>
      <c r="B38" s="77">
        <v>27</v>
      </c>
      <c r="C38" s="83">
        <f>Avaliações!C39</f>
        <v>0</v>
      </c>
      <c r="D38" s="84">
        <f>Avaliações!D39</f>
        <v>0</v>
      </c>
      <c r="E38" s="79"/>
      <c r="F38" s="85">
        <f>Avaliações!BH39</f>
        <v>0</v>
      </c>
      <c r="G38" s="86">
        <f>Avaliações!BI39</f>
        <v>0</v>
      </c>
      <c r="H38" s="87" t="str">
        <f>Avaliações!BJ39</f>
        <v>...</v>
      </c>
      <c r="I38" s="88"/>
      <c r="J38" s="85">
        <f>Avaliações!BL39</f>
        <v>0</v>
      </c>
      <c r="K38" s="86">
        <f>Avaliações!BM39</f>
        <v>0</v>
      </c>
      <c r="L38" s="87" t="str">
        <f>Avaliações!BN39</f>
        <v>...</v>
      </c>
      <c r="M38" s="52"/>
      <c r="N38" s="85" t="str">
        <f>IF(Avaliações!C39="","...",(Avaliações!BP39))</f>
        <v>...</v>
      </c>
      <c r="O38" s="2"/>
      <c r="P38" s="4"/>
      <c r="Q38" s="4"/>
      <c r="R38" s="4"/>
      <c r="S38" s="4"/>
      <c r="T38" s="4"/>
      <c r="U38" s="4"/>
    </row>
    <row r="39" spans="1:21" ht="14.25" customHeight="1">
      <c r="A39" s="1"/>
      <c r="B39" s="77">
        <v>28</v>
      </c>
      <c r="C39" s="83">
        <f>Avaliações!C40</f>
        <v>0</v>
      </c>
      <c r="D39" s="84">
        <f>Avaliações!D40</f>
        <v>0</v>
      </c>
      <c r="E39" s="79"/>
      <c r="F39" s="85">
        <f>Avaliações!BH40</f>
        <v>0</v>
      </c>
      <c r="G39" s="86">
        <f>Avaliações!BI40</f>
        <v>0</v>
      </c>
      <c r="H39" s="87" t="str">
        <f>Avaliações!BJ40</f>
        <v>...</v>
      </c>
      <c r="I39" s="88"/>
      <c r="J39" s="85">
        <f>Avaliações!BL40</f>
        <v>0</v>
      </c>
      <c r="K39" s="86">
        <f>Avaliações!BM40</f>
        <v>0</v>
      </c>
      <c r="L39" s="87" t="str">
        <f>Avaliações!BN40</f>
        <v>...</v>
      </c>
      <c r="M39" s="52"/>
      <c r="N39" s="85" t="str">
        <f>IF(Avaliações!C40="","...",(Avaliações!BP40))</f>
        <v>...</v>
      </c>
      <c r="O39" s="2"/>
      <c r="P39" s="4"/>
      <c r="Q39" s="4"/>
      <c r="R39" s="4"/>
      <c r="S39" s="4"/>
      <c r="T39" s="4"/>
      <c r="U39" s="4"/>
    </row>
    <row r="40" spans="1:21" ht="14.25" customHeight="1">
      <c r="A40" s="1"/>
      <c r="B40" s="77">
        <v>29</v>
      </c>
      <c r="C40" s="83">
        <f>Avaliações!C41</f>
        <v>0</v>
      </c>
      <c r="D40" s="84">
        <f>Avaliações!D41</f>
        <v>0</v>
      </c>
      <c r="E40" s="79"/>
      <c r="F40" s="85">
        <f>Avaliações!BH41</f>
        <v>0</v>
      </c>
      <c r="G40" s="86">
        <f>Avaliações!BI41</f>
        <v>0</v>
      </c>
      <c r="H40" s="87" t="str">
        <f>Avaliações!BJ41</f>
        <v>...</v>
      </c>
      <c r="I40" s="88"/>
      <c r="J40" s="85">
        <f>Avaliações!BL41</f>
        <v>0</v>
      </c>
      <c r="K40" s="86">
        <f>Avaliações!BM41</f>
        <v>0</v>
      </c>
      <c r="L40" s="87" t="str">
        <f>Avaliações!BN41</f>
        <v>...</v>
      </c>
      <c r="M40" s="52"/>
      <c r="N40" s="85" t="str">
        <f>IF(Avaliações!C41="","...",(Avaliações!BP41))</f>
        <v>...</v>
      </c>
      <c r="O40" s="2"/>
      <c r="P40" s="4"/>
      <c r="Q40" s="4"/>
      <c r="R40" s="4"/>
      <c r="S40" s="4"/>
      <c r="T40" s="4"/>
      <c r="U40" s="4"/>
    </row>
    <row r="41" spans="1:21" ht="14.25" customHeight="1">
      <c r="A41" s="1"/>
      <c r="B41" s="77">
        <v>30</v>
      </c>
      <c r="C41" s="83">
        <f>Avaliações!C42</f>
        <v>0</v>
      </c>
      <c r="D41" s="84">
        <f>Avaliações!D42</f>
        <v>0</v>
      </c>
      <c r="E41" s="79"/>
      <c r="F41" s="85">
        <f>Avaliações!BH42</f>
        <v>0</v>
      </c>
      <c r="G41" s="86">
        <f>Avaliações!BI42</f>
        <v>0</v>
      </c>
      <c r="H41" s="87" t="str">
        <f>Avaliações!BJ42</f>
        <v>...</v>
      </c>
      <c r="I41" s="88"/>
      <c r="J41" s="85">
        <f>Avaliações!BL42</f>
        <v>0</v>
      </c>
      <c r="K41" s="86">
        <f>Avaliações!BM42</f>
        <v>0</v>
      </c>
      <c r="L41" s="87" t="str">
        <f>Avaliações!BN42</f>
        <v>...</v>
      </c>
      <c r="M41" s="52"/>
      <c r="N41" s="85" t="str">
        <f>IF(Avaliações!C42="","...",(Avaliações!BP42))</f>
        <v>...</v>
      </c>
      <c r="O41" s="2"/>
      <c r="P41" s="4"/>
      <c r="Q41" s="4"/>
      <c r="R41" s="4"/>
      <c r="S41" s="4"/>
      <c r="T41" s="4"/>
      <c r="U41" s="4"/>
    </row>
    <row r="42" spans="1:21" ht="14.25" customHeight="1">
      <c r="A42" s="1"/>
      <c r="B42" s="77">
        <v>31</v>
      </c>
      <c r="C42" s="83">
        <f>Avaliações!C43</f>
        <v>0</v>
      </c>
      <c r="D42" s="84">
        <f>Avaliações!D43</f>
        <v>0</v>
      </c>
      <c r="E42" s="79"/>
      <c r="F42" s="85">
        <f>Avaliações!BH43</f>
        <v>0</v>
      </c>
      <c r="G42" s="86">
        <f>Avaliações!BI43</f>
        <v>0</v>
      </c>
      <c r="H42" s="87" t="str">
        <f>Avaliações!BJ43</f>
        <v>...</v>
      </c>
      <c r="I42" s="88"/>
      <c r="J42" s="85">
        <f>Avaliações!BL43</f>
        <v>0</v>
      </c>
      <c r="K42" s="86">
        <f>Avaliações!BM43</f>
        <v>0</v>
      </c>
      <c r="L42" s="87" t="str">
        <f>Avaliações!BN43</f>
        <v>...</v>
      </c>
      <c r="M42" s="52"/>
      <c r="N42" s="85" t="str">
        <f>IF(Avaliações!C43="","...",(Avaliações!BP43))</f>
        <v>...</v>
      </c>
      <c r="O42" s="2"/>
      <c r="P42" s="4"/>
      <c r="Q42" s="4"/>
      <c r="R42" s="4"/>
      <c r="S42" s="4"/>
      <c r="T42" s="4"/>
      <c r="U42" s="4"/>
    </row>
    <row r="43" spans="1:21" ht="14.25" customHeight="1">
      <c r="A43" s="1"/>
      <c r="B43" s="77">
        <v>32</v>
      </c>
      <c r="C43" s="83">
        <f>Avaliações!C44</f>
        <v>0</v>
      </c>
      <c r="D43" s="84">
        <f>Avaliações!D44</f>
        <v>0</v>
      </c>
      <c r="E43" s="79"/>
      <c r="F43" s="85">
        <f>Avaliações!BH44</f>
        <v>0</v>
      </c>
      <c r="G43" s="86">
        <f>Avaliações!BI44</f>
        <v>0</v>
      </c>
      <c r="H43" s="87" t="str">
        <f>Avaliações!BJ44</f>
        <v>...</v>
      </c>
      <c r="I43" s="88"/>
      <c r="J43" s="85">
        <f>Avaliações!BL44</f>
        <v>0</v>
      </c>
      <c r="K43" s="86">
        <f>Avaliações!BM44</f>
        <v>0</v>
      </c>
      <c r="L43" s="87" t="str">
        <f>Avaliações!BN44</f>
        <v>...</v>
      </c>
      <c r="M43" s="52"/>
      <c r="N43" s="85" t="str">
        <f>IF(Avaliações!C44="","...",(Avaliações!BP44))</f>
        <v>...</v>
      </c>
      <c r="O43" s="9"/>
      <c r="P43" s="105"/>
      <c r="Q43" s="105"/>
      <c r="R43" s="105"/>
      <c r="S43" s="105"/>
      <c r="T43" s="105"/>
      <c r="U43" s="105"/>
    </row>
    <row r="44" spans="1:21" ht="14.25" customHeight="1">
      <c r="A44" s="1"/>
      <c r="B44" s="77">
        <v>33</v>
      </c>
      <c r="C44" s="83">
        <f>Avaliações!C45</f>
        <v>0</v>
      </c>
      <c r="D44" s="84">
        <f>Avaliações!D45</f>
        <v>0</v>
      </c>
      <c r="E44" s="79"/>
      <c r="F44" s="85">
        <f>Avaliações!BH45</f>
        <v>0</v>
      </c>
      <c r="G44" s="86">
        <f>Avaliações!BI45</f>
        <v>0</v>
      </c>
      <c r="H44" s="87" t="str">
        <f>Avaliações!BJ45</f>
        <v>...</v>
      </c>
      <c r="I44" s="88"/>
      <c r="J44" s="85">
        <f>Avaliações!BL45</f>
        <v>0</v>
      </c>
      <c r="K44" s="86">
        <f>Avaliações!BM45</f>
        <v>0</v>
      </c>
      <c r="L44" s="87" t="str">
        <f>Avaliações!BN45</f>
        <v>...</v>
      </c>
      <c r="M44" s="52"/>
      <c r="N44" s="85" t="str">
        <f>IF(Avaliações!C45="","...",(Avaliações!BP45))</f>
        <v>...</v>
      </c>
      <c r="O44" s="9"/>
      <c r="P44" s="105"/>
      <c r="Q44" s="106"/>
      <c r="R44" s="106">
        <f>R45+Q14</f>
        <v>0</v>
      </c>
      <c r="S44" s="105"/>
      <c r="T44" s="105"/>
      <c r="U44" s="105"/>
    </row>
    <row r="45" spans="1:21" ht="14.25" customHeight="1">
      <c r="A45" s="1"/>
      <c r="B45" s="77">
        <v>34</v>
      </c>
      <c r="C45" s="83">
        <f>Avaliações!C46</f>
        <v>0</v>
      </c>
      <c r="D45" s="84">
        <f>Avaliações!D46</f>
        <v>0</v>
      </c>
      <c r="E45" s="79"/>
      <c r="F45" s="85">
        <f>Avaliações!BH46</f>
        <v>0</v>
      </c>
      <c r="G45" s="86">
        <f>Avaliações!BI46</f>
        <v>0</v>
      </c>
      <c r="H45" s="87" t="str">
        <f>Avaliações!BJ46</f>
        <v>...</v>
      </c>
      <c r="I45" s="88"/>
      <c r="J45" s="85">
        <f>Avaliações!BL46</f>
        <v>0</v>
      </c>
      <c r="K45" s="86">
        <f>Avaliações!BM46</f>
        <v>0</v>
      </c>
      <c r="L45" s="87" t="str">
        <f>Avaliações!BN46</f>
        <v>...</v>
      </c>
      <c r="M45" s="52"/>
      <c r="N45" s="85" t="str">
        <f>IF(Avaliações!C46="","...",(Avaliações!BP46))</f>
        <v>...</v>
      </c>
      <c r="O45" s="9"/>
      <c r="P45" s="105"/>
      <c r="Q45" s="106" t="s">
        <v>50</v>
      </c>
      <c r="R45" s="106">
        <f>SUM($Q$17:$Q$20)</f>
        <v>0</v>
      </c>
      <c r="S45" s="105"/>
      <c r="T45" s="105"/>
      <c r="U45" s="105"/>
    </row>
    <row r="46" spans="1:21" ht="14.25" customHeight="1">
      <c r="A46" s="1"/>
      <c r="B46" s="77">
        <v>35</v>
      </c>
      <c r="C46" s="83">
        <f>Avaliações!C47</f>
        <v>0</v>
      </c>
      <c r="D46" s="84">
        <f>Avaliações!D47</f>
        <v>0</v>
      </c>
      <c r="E46" s="79"/>
      <c r="F46" s="85">
        <f>Avaliações!BH47</f>
        <v>0</v>
      </c>
      <c r="G46" s="86">
        <f>Avaliações!BI47</f>
        <v>0</v>
      </c>
      <c r="H46" s="87" t="str">
        <f>Avaliações!BJ47</f>
        <v>...</v>
      </c>
      <c r="I46" s="88"/>
      <c r="J46" s="85">
        <f>Avaliações!BL47</f>
        <v>0</v>
      </c>
      <c r="K46" s="86">
        <f>Avaliações!BM47</f>
        <v>0</v>
      </c>
      <c r="L46" s="87" t="str">
        <f>Avaliações!BN47</f>
        <v>...</v>
      </c>
      <c r="M46" s="52"/>
      <c r="N46" s="85" t="str">
        <f>IF(Avaliações!C47="","...",(Avaliações!BP47))</f>
        <v>...</v>
      </c>
      <c r="O46" s="9"/>
      <c r="P46" s="105"/>
      <c r="Q46" s="106" t="s">
        <v>51</v>
      </c>
      <c r="R46" s="106">
        <f>SUM($Q$23:$Q$26)</f>
        <v>0</v>
      </c>
      <c r="S46" s="107"/>
      <c r="T46" s="107"/>
      <c r="U46" s="107"/>
    </row>
    <row r="47" spans="1:21" ht="14.25" customHeight="1">
      <c r="A47" s="1"/>
      <c r="B47" s="53"/>
      <c r="C47" s="182" t="s">
        <v>52</v>
      </c>
      <c r="D47" s="146"/>
      <c r="E47" s="53"/>
      <c r="F47" s="108">
        <f>Avaliações!BH48</f>
        <v>0</v>
      </c>
      <c r="G47" s="109" t="e">
        <f>Avaliações!BI48</f>
        <v>#DIV/0!</v>
      </c>
      <c r="H47" s="110" t="e">
        <f>Avaliações!BJ48</f>
        <v>#DIV/0!</v>
      </c>
      <c r="I47" s="88"/>
      <c r="J47" s="108">
        <f>Avaliações!BL48</f>
        <v>0</v>
      </c>
      <c r="K47" s="109" t="e">
        <f>Avaliações!BM48</f>
        <v>#DIV/0!</v>
      </c>
      <c r="L47" s="110" t="e">
        <f>Avaliações!BN48</f>
        <v>#DIV/0!</v>
      </c>
      <c r="M47" s="52"/>
      <c r="N47" s="111" t="e">
        <f>Avaliações!BP48</f>
        <v>#NUM!</v>
      </c>
      <c r="O47" s="9"/>
      <c r="P47" s="9"/>
      <c r="Q47" s="9"/>
      <c r="R47" s="9"/>
      <c r="S47" s="9"/>
      <c r="T47" s="9"/>
      <c r="U47" s="9"/>
    </row>
    <row r="48" spans="1:21" ht="7.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2"/>
      <c r="L48" s="2"/>
      <c r="M48" s="2"/>
      <c r="N48" s="2"/>
      <c r="O48" s="9"/>
      <c r="P48" s="9"/>
      <c r="Q48" s="9"/>
      <c r="R48" s="9"/>
      <c r="S48" s="9"/>
      <c r="T48" s="9"/>
      <c r="U48" s="9"/>
    </row>
    <row r="49" spans="1:21" ht="14.2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2"/>
      <c r="L49" s="2"/>
      <c r="M49" s="2"/>
      <c r="N49" s="2"/>
      <c r="O49" s="9"/>
      <c r="P49" s="9"/>
      <c r="Q49" s="9"/>
      <c r="R49" s="9"/>
      <c r="S49" s="9"/>
      <c r="T49" s="9"/>
      <c r="U49" s="9"/>
    </row>
    <row r="50" spans="1:21" ht="14.2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2"/>
      <c r="L50" s="2"/>
      <c r="M50" s="2"/>
      <c r="N50" s="2"/>
      <c r="O50" s="9"/>
      <c r="P50" s="9"/>
      <c r="Q50" s="9"/>
      <c r="R50" s="9"/>
      <c r="S50" s="9"/>
      <c r="T50" s="9"/>
      <c r="U50" s="9"/>
    </row>
    <row r="51" spans="1:21" ht="14.2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2"/>
      <c r="L51" s="2"/>
      <c r="M51" s="2"/>
      <c r="N51" s="2"/>
      <c r="O51" s="9"/>
      <c r="P51" s="179" t="s">
        <v>53</v>
      </c>
      <c r="Q51" s="180"/>
      <c r="R51" s="180"/>
      <c r="S51" s="180"/>
      <c r="T51" s="180"/>
      <c r="U51" s="180"/>
    </row>
    <row r="52" spans="1:21" ht="14.2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2"/>
      <c r="L52" s="2"/>
      <c r="M52" s="2"/>
      <c r="N52" s="2"/>
      <c r="O52" s="9"/>
      <c r="P52" s="107" t="s">
        <v>54</v>
      </c>
      <c r="Q52" s="107">
        <f>R46</f>
        <v>0</v>
      </c>
      <c r="R52" s="107"/>
      <c r="S52" s="179" t="s">
        <v>65</v>
      </c>
      <c r="T52" s="180"/>
      <c r="U52" s="180"/>
    </row>
    <row r="53" spans="1:21" ht="14.2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2"/>
      <c r="L53" s="2"/>
      <c r="M53" s="2"/>
      <c r="N53" s="2"/>
      <c r="O53" s="9"/>
      <c r="P53" s="107" t="s">
        <v>10</v>
      </c>
      <c r="Q53" s="107">
        <f>T15+T14</f>
        <v>0</v>
      </c>
      <c r="R53" s="112" t="e">
        <f>Q53/Q52</f>
        <v>#DIV/0!</v>
      </c>
      <c r="S53" s="179" t="e">
        <f t="shared" ref="S53:S54" si="1">IF(R53&gt;=80%,"HABILITADO","NÃO HABILITADO")</f>
        <v>#DIV/0!</v>
      </c>
      <c r="T53" s="180"/>
      <c r="U53" s="180"/>
    </row>
    <row r="54" spans="1:21" ht="14.2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2"/>
      <c r="L54" s="2"/>
      <c r="M54" s="2"/>
      <c r="N54" s="2"/>
      <c r="O54" s="9"/>
      <c r="P54" s="107" t="s">
        <v>55</v>
      </c>
      <c r="Q54" s="107">
        <f>Q26+Q25</f>
        <v>0</v>
      </c>
      <c r="R54" s="112" t="e">
        <f>Q54/Q52</f>
        <v>#DIV/0!</v>
      </c>
      <c r="S54" s="179" t="e">
        <f t="shared" si="1"/>
        <v>#DIV/0!</v>
      </c>
      <c r="T54" s="180"/>
      <c r="U54" s="180"/>
    </row>
    <row r="55" spans="1:21" ht="14.2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2"/>
      <c r="L55" s="2"/>
      <c r="M55" s="2"/>
      <c r="N55" s="2"/>
      <c r="O55" s="9"/>
      <c r="P55" s="107" t="s">
        <v>12</v>
      </c>
      <c r="Q55" s="107">
        <f>Q36</f>
        <v>0</v>
      </c>
      <c r="R55" s="112" t="e">
        <f>Q55/Q52</f>
        <v>#DIV/0!</v>
      </c>
      <c r="S55" s="179" t="e">
        <f>IF(R55&gt;=65%,"HABILITADO","NÃO HABILITADO")</f>
        <v>#DIV/0!</v>
      </c>
      <c r="T55" s="180"/>
      <c r="U55" s="180"/>
    </row>
    <row r="56" spans="1:21" ht="14.2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2"/>
      <c r="L56" s="2"/>
      <c r="M56" s="2"/>
      <c r="N56" s="2"/>
      <c r="O56" s="9"/>
      <c r="P56" s="179" t="str">
        <f>IF($P$57=4,"TURMA CONTEMPLADA","TURMA NÃO CONTEMPLADA")</f>
        <v>TURMA NÃO CONTEMPLADA</v>
      </c>
      <c r="Q56" s="180"/>
      <c r="R56" s="180"/>
      <c r="S56" s="180"/>
      <c r="T56" s="180"/>
      <c r="U56" s="180"/>
    </row>
    <row r="57" spans="1:21" ht="14.2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2"/>
      <c r="L57" s="2"/>
      <c r="M57" s="2"/>
      <c r="N57" s="2"/>
      <c r="O57" s="9"/>
      <c r="P57" s="9">
        <f>COUNTIF($S$52:$U$55,"HABILITADO")</f>
        <v>0</v>
      </c>
      <c r="Q57" s="9"/>
      <c r="R57" s="9"/>
      <c r="S57" s="9"/>
      <c r="T57" s="9"/>
      <c r="U57" s="9"/>
    </row>
    <row r="58" spans="1:21" ht="14.2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2"/>
      <c r="L58" s="2"/>
      <c r="M58" s="2"/>
      <c r="N58" s="2"/>
      <c r="O58" s="9"/>
      <c r="P58" s="179" t="s">
        <v>56</v>
      </c>
      <c r="Q58" s="180"/>
      <c r="R58" s="180"/>
      <c r="S58" s="180"/>
      <c r="T58" s="180"/>
      <c r="U58" s="180"/>
    </row>
    <row r="59" spans="1:21" ht="14.2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2"/>
      <c r="L59" s="2"/>
      <c r="M59" s="2"/>
      <c r="N59" s="2"/>
      <c r="O59" s="9"/>
      <c r="P59" s="107" t="s">
        <v>54</v>
      </c>
      <c r="Q59" s="107" t="e">
        <f t="shared" ref="Q59:Q61" si="2">#REF!</f>
        <v>#REF!</v>
      </c>
      <c r="R59" s="107"/>
      <c r="S59" s="179" t="e">
        <f>IF(Q59&gt;=25,"HABILITADO","NÃO HABILITADO")</f>
        <v>#REF!</v>
      </c>
      <c r="T59" s="180"/>
      <c r="U59" s="180"/>
    </row>
    <row r="60" spans="1:21" ht="14.2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2"/>
      <c r="L60" s="2"/>
      <c r="M60" s="2"/>
      <c r="N60" s="2"/>
      <c r="O60" s="9"/>
      <c r="P60" s="107" t="s">
        <v>10</v>
      </c>
      <c r="Q60" s="107" t="e">
        <f t="shared" si="2"/>
        <v>#REF!</v>
      </c>
      <c r="R60" s="112" t="e">
        <f t="shared" ref="R60:R62" si="3">Q60/21</f>
        <v>#REF!</v>
      </c>
      <c r="S60" s="179" t="e">
        <f t="shared" ref="S60:S61" si="4">IF(R60&gt;=85%,"HABILITADO","NÃO HABILITADO")</f>
        <v>#REF!</v>
      </c>
      <c r="T60" s="180"/>
      <c r="U60" s="180"/>
    </row>
    <row r="61" spans="1:21" ht="14.2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9"/>
      <c r="P61" s="107" t="s">
        <v>55</v>
      </c>
      <c r="Q61" s="107" t="e">
        <f t="shared" si="2"/>
        <v>#REF!</v>
      </c>
      <c r="R61" s="112" t="e">
        <f t="shared" si="3"/>
        <v>#REF!</v>
      </c>
      <c r="S61" s="179" t="e">
        <f t="shared" si="4"/>
        <v>#REF!</v>
      </c>
      <c r="T61" s="180"/>
      <c r="U61" s="180"/>
    </row>
    <row r="62" spans="1:21" ht="14.2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2"/>
      <c r="L62" s="2"/>
      <c r="M62" s="2"/>
      <c r="N62" s="2"/>
      <c r="O62" s="9"/>
      <c r="P62" s="107" t="s">
        <v>12</v>
      </c>
      <c r="Q62" s="107">
        <f>Q55</f>
        <v>0</v>
      </c>
      <c r="R62" s="112">
        <f t="shared" si="3"/>
        <v>0</v>
      </c>
      <c r="S62" s="179" t="str">
        <f>IF(R62&gt;=70%,"HABILITADO","NÃO HABILITADO")</f>
        <v>NÃO HABILITADO</v>
      </c>
      <c r="T62" s="180"/>
      <c r="U62" s="180"/>
    </row>
    <row r="63" spans="1:21" ht="14.2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</sheetData>
  <mergeCells count="28">
    <mergeCell ref="C47:D47"/>
    <mergeCell ref="P51:U51"/>
    <mergeCell ref="S52:U52"/>
    <mergeCell ref="S53:U53"/>
    <mergeCell ref="S54:U54"/>
    <mergeCell ref="S59:U59"/>
    <mergeCell ref="S60:U60"/>
    <mergeCell ref="S61:U61"/>
    <mergeCell ref="S62:U62"/>
    <mergeCell ref="P37:R37"/>
    <mergeCell ref="S55:U55"/>
    <mergeCell ref="P16:R16"/>
    <mergeCell ref="P22:R22"/>
    <mergeCell ref="P28:R28"/>
    <mergeCell ref="P56:U56"/>
    <mergeCell ref="P58:U58"/>
    <mergeCell ref="H7:R7"/>
    <mergeCell ref="H8:R8"/>
    <mergeCell ref="F7:G7"/>
    <mergeCell ref="F8:G8"/>
    <mergeCell ref="F10:H10"/>
    <mergeCell ref="J10:L10"/>
    <mergeCell ref="F2:G2"/>
    <mergeCell ref="H2:R2"/>
    <mergeCell ref="F4:G4"/>
    <mergeCell ref="H4:R4"/>
    <mergeCell ref="F5:G5"/>
    <mergeCell ref="H5:R5"/>
  </mergeCells>
  <conditionalFormatting sqref="F12:H46 J12:L46 P12:R14 C12:D46 N12:N46 Q17:R20 Q23:R26 P29:R35">
    <cfRule type="expression" dxfId="29" priority="30">
      <formula>EVEN(ROW())=ROW()</formula>
    </cfRule>
  </conditionalFormatting>
  <conditionalFormatting sqref="H12:I47 L12:L47">
    <cfRule type="cellIs" dxfId="28" priority="1" stopIfTrue="1" operator="equal">
      <formula>"MUITO CRÍTICO"</formula>
    </cfRule>
    <cfRule type="cellIs" dxfId="27" priority="2" stopIfTrue="1" operator="equal">
      <formula>"CRÍTICO"</formula>
    </cfRule>
    <cfRule type="cellIs" dxfId="26" priority="3" stopIfTrue="1" operator="equal">
      <formula>"INTERMEDIÁRIO"</formula>
    </cfRule>
    <cfRule type="cellIs" dxfId="25" priority="4" stopIfTrue="1" operator="equal">
      <formula>"ADEQUADO"</formula>
    </cfRule>
    <cfRule type="cellIs" dxfId="24" priority="6" stopIfTrue="1" operator="equal">
      <formula>"ADEQUAD0"</formula>
    </cfRule>
    <cfRule type="cellIs" dxfId="23" priority="7" stopIfTrue="1" operator="equal">
      <formula>"INTERMEDIÁRI0"</formula>
    </cfRule>
    <cfRule type="cellIs" dxfId="22" priority="8" stopIfTrue="1" operator="equal">
      <formula>"CRÍTIC0"</formula>
    </cfRule>
    <cfRule type="cellIs" dxfId="21" priority="9" stopIfTrue="1" operator="equal">
      <formula>"MUIT0 CRÍTIC0"</formula>
    </cfRule>
  </conditionalFormatting>
  <conditionalFormatting sqref="P19">
    <cfRule type="cellIs" dxfId="20" priority="10" stopIfTrue="1" operator="equal">
      <formula>"MUITO CRÍTICO"</formula>
    </cfRule>
    <cfRule type="cellIs" dxfId="19" priority="11" stopIfTrue="1" operator="equal">
      <formula>"CRÍTICO"</formula>
    </cfRule>
    <cfRule type="cellIs" dxfId="18" priority="12" stopIfTrue="1" operator="equal">
      <formula>"INTERMEDIÁRIO"</formula>
    </cfRule>
    <cfRule type="cellIs" dxfId="17" priority="13" stopIfTrue="1" operator="equal">
      <formula>"ADEQUADO"</formula>
    </cfRule>
    <cfRule type="cellIs" dxfId="16" priority="14" stopIfTrue="1" operator="equal">
      <formula>"ADEQUAD0"</formula>
    </cfRule>
    <cfRule type="cellIs" dxfId="15" priority="15" stopIfTrue="1" operator="equal">
      <formula>"INTERMEDIÁRI0"</formula>
    </cfRule>
    <cfRule type="cellIs" dxfId="14" priority="16" stopIfTrue="1" operator="equal">
      <formula>"CRÍTIC0"</formula>
    </cfRule>
    <cfRule type="cellIs" dxfId="13" priority="17" stopIfTrue="1" operator="equal">
      <formula>"MUIT0 CRÍTIC0"</formula>
    </cfRule>
  </conditionalFormatting>
  <conditionalFormatting sqref="P25">
    <cfRule type="cellIs" dxfId="12" priority="18" stopIfTrue="1" operator="equal">
      <formula>"MUITO CRÍTICO"</formula>
    </cfRule>
    <cfRule type="cellIs" dxfId="11" priority="19" stopIfTrue="1" operator="equal">
      <formula>"CRÍTICO"</formula>
    </cfRule>
    <cfRule type="cellIs" dxfId="10" priority="20" stopIfTrue="1" operator="equal">
      <formula>"INTERMEDIÁRIO"</formula>
    </cfRule>
    <cfRule type="cellIs" dxfId="9" priority="21" stopIfTrue="1" operator="equal">
      <formula>"ADEQUADO"</formula>
    </cfRule>
    <cfRule type="cellIs" dxfId="8" priority="22" stopIfTrue="1" operator="equal">
      <formula>"ADEQUAD0"</formula>
    </cfRule>
    <cfRule type="cellIs" dxfId="7" priority="23" stopIfTrue="1" operator="equal">
      <formula>"INTERMEDIÁRI0"</formula>
    </cfRule>
    <cfRule type="cellIs" dxfId="6" priority="24" stopIfTrue="1" operator="equal">
      <formula>"CRÍTIC0"</formula>
    </cfRule>
    <cfRule type="cellIs" dxfId="5" priority="25" stopIfTrue="1" operator="equal">
      <formula>"MUIT0 CRÍTIC0"</formula>
    </cfRule>
  </conditionalFormatting>
  <conditionalFormatting sqref="P56">
    <cfRule type="cellIs" dxfId="4" priority="5" stopIfTrue="1" operator="equal">
      <formula>"TURMA CONTEMPLADA"</formula>
    </cfRule>
  </conditionalFormatting>
  <conditionalFormatting sqref="P37:R37">
    <cfRule type="cellIs" dxfId="3" priority="26" operator="equal">
      <formula>"MUITO CRÍTICO"</formula>
    </cfRule>
    <cfRule type="cellIs" dxfId="2" priority="27" operator="equal">
      <formula>"CRÍTICO"</formula>
    </cfRule>
    <cfRule type="cellIs" dxfId="1" priority="28" operator="equal">
      <formula>"INTERMEDIÁRIO"</formula>
    </cfRule>
    <cfRule type="cellIs" dxfId="0" priority="29" operator="equal">
      <formula>"ADEQUADO"</formula>
    </cfRule>
  </conditionalFormatting>
  <printOptions horizontalCentered="1" verticalCentered="1"/>
  <pageMargins left="0" right="0" top="0" bottom="0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3"/>
  <sheetViews>
    <sheetView showGridLines="0" workbookViewId="0"/>
  </sheetViews>
  <sheetFormatPr defaultColWidth="14.42578125" defaultRowHeight="15" customHeight="1"/>
  <cols>
    <col min="1" max="1" width="9.140625" customWidth="1"/>
    <col min="2" max="2" width="21.85546875" customWidth="1"/>
    <col min="3" max="7" width="9.140625" customWidth="1"/>
    <col min="8" max="8" width="21.85546875" customWidth="1"/>
    <col min="9" max="11" width="9.140625" customWidth="1"/>
    <col min="12" max="12" width="11.5703125" customWidth="1"/>
    <col min="13" max="20" width="9.140625" customWidth="1"/>
  </cols>
  <sheetData>
    <row r="1" spans="1:20" ht="14.25" customHeight="1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</row>
    <row r="2" spans="1:20" ht="14.2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spans="1:20" ht="14.25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ht="14.25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</row>
    <row r="5" spans="1:20" ht="14.25" customHeight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</row>
    <row r="6" spans="1:20" ht="14.25" customHeigh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</row>
    <row r="7" spans="1:20" ht="14.25" customHeight="1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</row>
    <row r="8" spans="1:20" ht="14.25" customHeight="1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</row>
    <row r="9" spans="1:20" ht="14.25" customHeight="1">
      <c r="A9" s="113"/>
      <c r="B9" s="114"/>
      <c r="C9" s="114" t="s">
        <v>10</v>
      </c>
      <c r="D9" s="114" t="s">
        <v>11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</row>
    <row r="10" spans="1:20" ht="14.25" customHeight="1">
      <c r="A10" s="113"/>
      <c r="B10" s="114" t="s">
        <v>57</v>
      </c>
      <c r="C10" s="114">
        <f>Resultados!Q12</f>
        <v>0</v>
      </c>
      <c r="D10" s="114"/>
      <c r="E10" s="113"/>
      <c r="F10" s="113"/>
      <c r="G10" s="113"/>
      <c r="H10" s="113"/>
      <c r="I10" s="113"/>
      <c r="J10" s="113"/>
      <c r="K10" s="114"/>
      <c r="L10" s="114" t="s">
        <v>10</v>
      </c>
      <c r="M10" s="114" t="s">
        <v>11</v>
      </c>
      <c r="N10" s="113"/>
      <c r="O10" s="113"/>
      <c r="P10" s="113"/>
      <c r="Q10" s="113"/>
      <c r="R10" s="113"/>
      <c r="S10" s="113"/>
      <c r="T10" s="113"/>
    </row>
    <row r="11" spans="1:20" ht="14.25" customHeight="1">
      <c r="A11" s="113"/>
      <c r="B11" s="114" t="s">
        <v>37</v>
      </c>
      <c r="C11" s="114">
        <f>Resultados!Q17</f>
        <v>0</v>
      </c>
      <c r="D11" s="114">
        <f>Resultados!Q23</f>
        <v>0</v>
      </c>
      <c r="E11" s="113"/>
      <c r="F11" s="113"/>
      <c r="G11" s="113"/>
      <c r="H11" s="113"/>
      <c r="I11" s="113"/>
      <c r="J11" s="113"/>
      <c r="K11" s="114" t="s">
        <v>57</v>
      </c>
      <c r="L11" s="115" t="e">
        <f>Resultados!R12</f>
        <v>#DIV/0!</v>
      </c>
      <c r="M11" s="114"/>
      <c r="N11" s="113"/>
      <c r="O11" s="113"/>
      <c r="P11" s="113"/>
      <c r="Q11" s="113"/>
      <c r="R11" s="113"/>
      <c r="S11" s="113"/>
      <c r="T11" s="113"/>
    </row>
    <row r="12" spans="1:20" ht="14.25" customHeight="1">
      <c r="A12" s="113"/>
      <c r="B12" s="114" t="s">
        <v>38</v>
      </c>
      <c r="C12" s="114">
        <f>Resultados!Q18</f>
        <v>0</v>
      </c>
      <c r="D12" s="114">
        <f>Resultados!Q24</f>
        <v>0</v>
      </c>
      <c r="E12" s="113"/>
      <c r="F12" s="113"/>
      <c r="G12" s="113"/>
      <c r="H12" s="113"/>
      <c r="I12" s="113"/>
      <c r="J12" s="113"/>
      <c r="K12" s="114" t="s">
        <v>37</v>
      </c>
      <c r="L12" s="115" t="e">
        <f>Resultados!R17</f>
        <v>#DIV/0!</v>
      </c>
      <c r="M12" s="116" t="e">
        <f>Resultados!R23</f>
        <v>#DIV/0!</v>
      </c>
      <c r="N12" s="113"/>
      <c r="O12" s="113"/>
      <c r="P12" s="113"/>
      <c r="Q12" s="113"/>
      <c r="R12" s="113"/>
      <c r="S12" s="113"/>
      <c r="T12" s="113"/>
    </row>
    <row r="13" spans="1:20" ht="14.25" customHeight="1">
      <c r="A13" s="113"/>
      <c r="B13" s="114" t="s">
        <v>39</v>
      </c>
      <c r="C13" s="114">
        <f>Resultados!Q19</f>
        <v>0</v>
      </c>
      <c r="D13" s="114">
        <f>Resultados!Q25</f>
        <v>0</v>
      </c>
      <c r="E13" s="113"/>
      <c r="F13" s="113"/>
      <c r="G13" s="113"/>
      <c r="H13" s="113"/>
      <c r="I13" s="113"/>
      <c r="J13" s="113"/>
      <c r="K13" s="114" t="s">
        <v>58</v>
      </c>
      <c r="L13" s="115" t="e">
        <f>Resultados!R18</f>
        <v>#DIV/0!</v>
      </c>
      <c r="M13" s="116" t="e">
        <f>Resultados!R24</f>
        <v>#DIV/0!</v>
      </c>
      <c r="N13" s="113"/>
      <c r="O13" s="113"/>
      <c r="P13" s="113"/>
      <c r="Q13" s="113"/>
      <c r="R13" s="113"/>
      <c r="S13" s="113"/>
      <c r="T13" s="113"/>
    </row>
    <row r="14" spans="1:20" ht="14.25" customHeight="1">
      <c r="A14" s="113"/>
      <c r="B14" s="114" t="s">
        <v>40</v>
      </c>
      <c r="C14" s="114">
        <f>Resultados!Q20</f>
        <v>0</v>
      </c>
      <c r="D14" s="114">
        <f>Resultados!Q26</f>
        <v>0</v>
      </c>
      <c r="E14" s="113"/>
      <c r="F14" s="113"/>
      <c r="G14" s="113"/>
      <c r="H14" s="113"/>
      <c r="I14" s="113"/>
      <c r="J14" s="113"/>
      <c r="K14" s="114" t="s">
        <v>39</v>
      </c>
      <c r="L14" s="115" t="e">
        <f>Resultados!R19</f>
        <v>#DIV/0!</v>
      </c>
      <c r="M14" s="116" t="e">
        <f>Resultados!R25</f>
        <v>#DIV/0!</v>
      </c>
      <c r="N14" s="113"/>
      <c r="O14" s="113"/>
      <c r="P14" s="113"/>
      <c r="Q14" s="113"/>
      <c r="R14" s="113"/>
      <c r="S14" s="113"/>
      <c r="T14" s="113"/>
    </row>
    <row r="15" spans="1:20" ht="14.25" customHeight="1">
      <c r="A15" s="113"/>
      <c r="B15" s="114" t="s">
        <v>12</v>
      </c>
      <c r="C15" s="114">
        <f>Resultados!Q36</f>
        <v>0</v>
      </c>
      <c r="D15" s="114"/>
      <c r="E15" s="113"/>
      <c r="F15" s="113"/>
      <c r="G15" s="113"/>
      <c r="H15" s="113"/>
      <c r="I15" s="113"/>
      <c r="J15" s="113"/>
      <c r="K15" s="114" t="s">
        <v>40</v>
      </c>
      <c r="L15" s="115" t="e">
        <f>Resultados!R20</f>
        <v>#DIV/0!</v>
      </c>
      <c r="M15" s="116" t="e">
        <f>Resultados!R26</f>
        <v>#DIV/0!</v>
      </c>
      <c r="N15" s="113"/>
      <c r="O15" s="113"/>
      <c r="P15" s="113"/>
      <c r="Q15" s="113"/>
      <c r="R15" s="113"/>
      <c r="S15" s="113"/>
      <c r="T15" s="113"/>
    </row>
    <row r="16" spans="1:20" ht="14.25" customHeight="1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4" t="s">
        <v>12</v>
      </c>
      <c r="L16" s="115" t="e">
        <f>Resultados!R36</f>
        <v>#DIV/0!</v>
      </c>
      <c r="M16" s="114"/>
      <c r="N16" s="113"/>
      <c r="O16" s="113"/>
      <c r="P16" s="113"/>
      <c r="Q16" s="113"/>
      <c r="R16" s="113"/>
      <c r="S16" s="113"/>
      <c r="T16" s="113"/>
    </row>
    <row r="17" spans="1:20" ht="14.25" customHeight="1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</row>
    <row r="18" spans="1:20" ht="14.25" customHeight="1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</row>
    <row r="19" spans="1:20" ht="14.25" customHeight="1">
      <c r="A19" s="113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</row>
    <row r="20" spans="1:20" ht="14.25" customHeight="1">
      <c r="A20" s="113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</row>
    <row r="21" spans="1:20" ht="14.25" customHeight="1">
      <c r="A21" s="11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</row>
    <row r="22" spans="1:20" ht="14.25" customHeight="1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</row>
    <row r="23" spans="1:20" ht="14.25" customHeight="1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</row>
    <row r="24" spans="1:20" ht="14.25" customHeight="1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</row>
    <row r="25" spans="1:20" ht="14.25" customHeight="1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</row>
    <row r="26" spans="1:20" ht="14.25" customHeight="1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</row>
    <row r="27" spans="1:20" ht="14.25" customHeight="1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</row>
    <row r="28" spans="1:20" ht="14.25" customHeight="1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</row>
    <row r="29" spans="1:20" ht="14.25" customHeight="1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</row>
    <row r="30" spans="1:20" ht="14.25" customHeight="1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</row>
    <row r="31" spans="1:20" ht="14.25" customHeight="1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</row>
    <row r="32" spans="1:20" ht="14.25" customHeight="1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</row>
    <row r="33" spans="1:20" ht="14.25" customHeight="1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</row>
    <row r="34" spans="1:20" ht="14.25" customHeight="1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</row>
    <row r="35" spans="1:20" ht="14.25" customHeight="1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</row>
    <row r="36" spans="1:20" ht="14.25" customHeight="1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</row>
    <row r="37" spans="1:20" ht="14.25" customHeight="1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</row>
    <row r="38" spans="1:20" ht="14.25" customHeigh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</row>
    <row r="39" spans="1:20" ht="14.25" customHeigh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</row>
    <row r="40" spans="1:20" ht="14.25" customHeight="1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</row>
    <row r="41" spans="1:20" ht="14.25" customHeight="1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</row>
    <row r="42" spans="1:20" ht="14.25" customHeight="1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</row>
    <row r="43" spans="1:20" ht="14.25" customHeight="1">
      <c r="A43" s="113"/>
      <c r="B43" s="117"/>
      <c r="C43" s="117"/>
      <c r="D43" s="117"/>
      <c r="E43" s="118"/>
      <c r="F43" s="118"/>
      <c r="G43" s="118"/>
      <c r="H43" s="117"/>
      <c r="I43" s="117"/>
      <c r="J43" s="117"/>
      <c r="K43" s="117"/>
      <c r="L43" s="118"/>
      <c r="M43" s="119"/>
      <c r="N43" s="113"/>
      <c r="O43" s="113"/>
      <c r="P43" s="113"/>
      <c r="Q43" s="113"/>
      <c r="R43" s="113"/>
      <c r="S43" s="113"/>
      <c r="T43" s="113"/>
    </row>
    <row r="44" spans="1:20" ht="14.25" customHeight="1">
      <c r="A44" s="113"/>
      <c r="B44" s="183" t="s">
        <v>10</v>
      </c>
      <c r="C44" s="184"/>
      <c r="D44" s="184"/>
      <c r="E44" s="120"/>
      <c r="F44" s="121"/>
      <c r="G44" s="118"/>
      <c r="H44" s="183" t="s">
        <v>11</v>
      </c>
      <c r="I44" s="184"/>
      <c r="J44" s="184"/>
      <c r="K44" s="122"/>
      <c r="L44" s="121"/>
      <c r="M44" s="119"/>
      <c r="N44" s="113"/>
      <c r="O44" s="113"/>
      <c r="P44" s="113"/>
      <c r="Q44" s="113"/>
      <c r="R44" s="113"/>
      <c r="S44" s="113"/>
      <c r="T44" s="113"/>
    </row>
    <row r="45" spans="1:20" ht="14.25" customHeight="1">
      <c r="A45" s="113"/>
      <c r="B45" s="123" t="s">
        <v>37</v>
      </c>
      <c r="C45" s="123">
        <v>34</v>
      </c>
      <c r="D45" s="124" t="s">
        <v>24</v>
      </c>
      <c r="E45" s="120"/>
      <c r="F45" s="121"/>
      <c r="G45" s="118"/>
      <c r="H45" s="123" t="s">
        <v>37</v>
      </c>
      <c r="I45" s="123">
        <v>34</v>
      </c>
      <c r="J45" s="125">
        <v>1</v>
      </c>
      <c r="K45" s="122"/>
      <c r="L45" s="121"/>
      <c r="M45" s="119"/>
      <c r="N45" s="113"/>
      <c r="O45" s="113"/>
      <c r="P45" s="113"/>
      <c r="Q45" s="113"/>
      <c r="R45" s="113"/>
      <c r="S45" s="113"/>
      <c r="T45" s="113"/>
    </row>
    <row r="46" spans="1:20" ht="14.25" customHeight="1">
      <c r="A46" s="113"/>
      <c r="B46" s="123" t="s">
        <v>38</v>
      </c>
      <c r="C46" s="123">
        <v>0</v>
      </c>
      <c r="D46" s="124">
        <v>0</v>
      </c>
      <c r="E46" s="120"/>
      <c r="F46" s="121"/>
      <c r="G46" s="118"/>
      <c r="H46" s="123" t="s">
        <v>38</v>
      </c>
      <c r="I46" s="123">
        <v>0</v>
      </c>
      <c r="J46" s="125">
        <v>0</v>
      </c>
      <c r="K46" s="122"/>
      <c r="L46" s="121"/>
      <c r="M46" s="119"/>
      <c r="N46" s="113"/>
      <c r="O46" s="113"/>
      <c r="P46" s="113"/>
      <c r="Q46" s="113"/>
      <c r="R46" s="113"/>
      <c r="S46" s="113"/>
      <c r="T46" s="113"/>
    </row>
    <row r="47" spans="1:20" ht="14.25" customHeight="1">
      <c r="A47" s="113"/>
      <c r="B47" s="123" t="s">
        <v>39</v>
      </c>
      <c r="C47" s="123">
        <v>0</v>
      </c>
      <c r="D47" s="124">
        <v>0</v>
      </c>
      <c r="E47" s="120"/>
      <c r="F47" s="121"/>
      <c r="G47" s="118"/>
      <c r="H47" s="123" t="s">
        <v>39</v>
      </c>
      <c r="I47" s="123">
        <v>0</v>
      </c>
      <c r="J47" s="125">
        <v>0</v>
      </c>
      <c r="K47" s="122"/>
      <c r="L47" s="121"/>
      <c r="M47" s="119"/>
      <c r="N47" s="113"/>
      <c r="O47" s="113"/>
      <c r="P47" s="113"/>
      <c r="Q47" s="113"/>
      <c r="R47" s="113"/>
      <c r="S47" s="113"/>
      <c r="T47" s="113"/>
    </row>
    <row r="48" spans="1:20" ht="14.25" customHeight="1">
      <c r="A48" s="113"/>
      <c r="B48" s="123" t="s">
        <v>40</v>
      </c>
      <c r="C48" s="123">
        <v>0</v>
      </c>
      <c r="D48" s="124">
        <v>0</v>
      </c>
      <c r="E48" s="120"/>
      <c r="F48" s="121"/>
      <c r="G48" s="118"/>
      <c r="H48" s="123" t="s">
        <v>40</v>
      </c>
      <c r="I48" s="123">
        <v>0</v>
      </c>
      <c r="J48" s="125">
        <v>0</v>
      </c>
      <c r="K48" s="122"/>
      <c r="L48" s="121"/>
      <c r="M48" s="119"/>
      <c r="N48" s="113"/>
      <c r="O48" s="113"/>
      <c r="P48" s="113"/>
      <c r="Q48" s="113"/>
      <c r="R48" s="113"/>
      <c r="S48" s="113"/>
      <c r="T48" s="113"/>
    </row>
    <row r="49" spans="1:20" ht="14.25" customHeight="1">
      <c r="A49" s="113"/>
      <c r="B49" s="123"/>
      <c r="C49" s="123"/>
      <c r="D49" s="126"/>
      <c r="E49" s="120"/>
      <c r="F49" s="121"/>
      <c r="G49" s="118"/>
      <c r="H49" s="118"/>
      <c r="I49" s="118"/>
      <c r="J49" s="118"/>
      <c r="K49" s="117"/>
      <c r="L49" s="121"/>
      <c r="M49" s="119"/>
      <c r="N49" s="113"/>
      <c r="O49" s="113"/>
      <c r="P49" s="113"/>
      <c r="Q49" s="113"/>
      <c r="R49" s="113"/>
      <c r="S49" s="113"/>
      <c r="T49" s="113"/>
    </row>
    <row r="50" spans="1:20" ht="14.25" customHeight="1">
      <c r="A50" s="113"/>
      <c r="B50" s="123"/>
      <c r="C50" s="127"/>
      <c r="D50" s="128"/>
      <c r="E50" s="120"/>
      <c r="F50" s="121"/>
      <c r="G50" s="118"/>
      <c r="H50" s="118"/>
      <c r="I50" s="118"/>
      <c r="J50" s="118"/>
      <c r="K50" s="117"/>
      <c r="L50" s="121"/>
      <c r="M50" s="119"/>
      <c r="N50" s="113"/>
      <c r="O50" s="113"/>
      <c r="P50" s="113"/>
      <c r="Q50" s="113"/>
      <c r="R50" s="113"/>
      <c r="S50" s="113"/>
      <c r="T50" s="113"/>
    </row>
    <row r="51" spans="1:20" ht="14.25" customHeight="1">
      <c r="A51" s="113"/>
      <c r="B51" s="129"/>
      <c r="C51" s="130"/>
      <c r="D51" s="131"/>
      <c r="E51" s="122"/>
      <c r="F51" s="122"/>
      <c r="G51" s="118"/>
      <c r="H51" s="118"/>
      <c r="I51" s="118"/>
      <c r="J51" s="118"/>
      <c r="K51" s="118"/>
      <c r="L51" s="120"/>
      <c r="M51" s="119"/>
      <c r="N51" s="113"/>
      <c r="O51" s="113"/>
      <c r="P51" s="113"/>
      <c r="Q51" s="113"/>
      <c r="R51" s="113"/>
      <c r="S51" s="113"/>
      <c r="T51" s="113"/>
    </row>
    <row r="52" spans="1:20" ht="14.25" customHeight="1">
      <c r="A52" s="113"/>
      <c r="B52" s="129"/>
      <c r="C52" s="130"/>
      <c r="D52" s="122"/>
      <c r="E52" s="122"/>
      <c r="F52" s="132"/>
      <c r="G52" s="118"/>
      <c r="H52" s="120"/>
      <c r="I52" s="120"/>
      <c r="J52" s="120"/>
      <c r="K52" s="120"/>
      <c r="L52" s="133"/>
      <c r="M52" s="119"/>
      <c r="N52" s="113"/>
      <c r="O52" s="113"/>
      <c r="P52" s="113"/>
      <c r="Q52" s="113"/>
      <c r="R52" s="113"/>
      <c r="S52" s="113"/>
      <c r="T52" s="113"/>
    </row>
    <row r="53" spans="1:20" ht="14.25" customHeight="1">
      <c r="A53" s="113"/>
      <c r="B53" s="134"/>
      <c r="C53" s="134"/>
      <c r="D53" s="185"/>
      <c r="E53" s="184"/>
      <c r="F53" s="184"/>
      <c r="G53" s="118"/>
      <c r="H53" s="135" t="s">
        <v>59</v>
      </c>
      <c r="I53" s="135"/>
      <c r="J53" s="183" t="s">
        <v>60</v>
      </c>
      <c r="K53" s="184"/>
      <c r="L53" s="184"/>
      <c r="M53" s="119"/>
      <c r="N53" s="113"/>
      <c r="O53" s="113"/>
      <c r="P53" s="113"/>
      <c r="Q53" s="113"/>
      <c r="R53" s="113"/>
      <c r="S53" s="113"/>
      <c r="T53" s="113"/>
    </row>
    <row r="54" spans="1:20" ht="14.25" customHeight="1">
      <c r="A54" s="113"/>
      <c r="B54" s="134"/>
      <c r="C54" s="134"/>
      <c r="D54" s="136"/>
      <c r="E54" s="137"/>
      <c r="F54" s="138"/>
      <c r="G54" s="118"/>
      <c r="H54" s="135" t="s">
        <v>54</v>
      </c>
      <c r="I54" s="135">
        <v>34</v>
      </c>
      <c r="J54" s="139" t="s">
        <v>61</v>
      </c>
      <c r="K54" s="140">
        <v>1</v>
      </c>
      <c r="L54" s="141">
        <v>6.6666666666666666E-2</v>
      </c>
      <c r="M54" s="119"/>
      <c r="N54" s="113"/>
      <c r="O54" s="113"/>
      <c r="P54" s="113"/>
      <c r="Q54" s="113"/>
      <c r="R54" s="113"/>
      <c r="S54" s="113"/>
      <c r="T54" s="113"/>
    </row>
    <row r="55" spans="1:20" ht="14.25" customHeight="1">
      <c r="A55" s="113"/>
      <c r="B55" s="134"/>
      <c r="C55" s="134"/>
      <c r="D55" s="136"/>
      <c r="E55" s="137"/>
      <c r="F55" s="138"/>
      <c r="G55" s="118"/>
      <c r="H55" s="135" t="s">
        <v>62</v>
      </c>
      <c r="I55" s="135"/>
      <c r="J55" s="139" t="s">
        <v>63</v>
      </c>
      <c r="K55" s="140">
        <v>14</v>
      </c>
      <c r="L55" s="141">
        <v>0.93333333333333335</v>
      </c>
      <c r="M55" s="119"/>
      <c r="N55" s="113"/>
      <c r="O55" s="113"/>
      <c r="P55" s="113"/>
      <c r="Q55" s="113"/>
      <c r="R55" s="113"/>
      <c r="S55" s="113"/>
      <c r="T55" s="113"/>
    </row>
    <row r="56" spans="1:20" ht="14.25" customHeight="1">
      <c r="A56" s="113"/>
      <c r="B56" s="117"/>
      <c r="C56" s="117"/>
      <c r="D56" s="117"/>
      <c r="E56" s="117"/>
      <c r="F56" s="117"/>
      <c r="G56" s="118"/>
      <c r="H56" s="118"/>
      <c r="I56" s="118"/>
      <c r="J56" s="118"/>
      <c r="K56" s="118"/>
      <c r="L56" s="118"/>
      <c r="M56" s="119"/>
      <c r="N56" s="113"/>
      <c r="O56" s="113"/>
      <c r="P56" s="113"/>
      <c r="Q56" s="113"/>
      <c r="R56" s="113"/>
      <c r="S56" s="113"/>
      <c r="T56" s="113"/>
    </row>
    <row r="57" spans="1:20" ht="14.25" customHeight="1">
      <c r="A57" s="113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3"/>
      <c r="N57" s="113"/>
      <c r="O57" s="113"/>
      <c r="P57" s="113"/>
      <c r="Q57" s="113"/>
      <c r="R57" s="113"/>
      <c r="S57" s="113"/>
      <c r="T57" s="113"/>
    </row>
    <row r="58" spans="1:20" ht="14.25" customHeight="1">
      <c r="A58" s="113"/>
      <c r="B58" s="117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9"/>
      <c r="N58" s="119"/>
      <c r="O58" s="119"/>
      <c r="P58" s="119"/>
      <c r="Q58" s="119"/>
      <c r="R58" s="119"/>
      <c r="S58" s="119"/>
      <c r="T58" s="119"/>
    </row>
    <row r="59" spans="1:20" ht="14.25" customHeight="1">
      <c r="A59" s="113"/>
      <c r="B59" s="117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9"/>
      <c r="N59" s="119"/>
      <c r="O59" s="119"/>
      <c r="P59" s="119"/>
      <c r="Q59" s="119"/>
      <c r="R59" s="119"/>
      <c r="S59" s="119"/>
      <c r="T59" s="119"/>
    </row>
    <row r="60" spans="1:20" ht="14.25" customHeight="1">
      <c r="A60" s="113"/>
      <c r="B60" s="113"/>
      <c r="C60" s="118"/>
      <c r="D60" s="118"/>
      <c r="E60" s="118"/>
      <c r="F60" s="118"/>
      <c r="G60" s="118"/>
      <c r="H60" s="118"/>
      <c r="I60" s="118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</row>
    <row r="61" spans="1:20" ht="14.25" customHeight="1">
      <c r="A61" s="113"/>
      <c r="B61" s="113"/>
      <c r="C61" s="118"/>
      <c r="D61" s="118"/>
      <c r="E61" s="118"/>
      <c r="F61" s="118"/>
      <c r="G61" s="118"/>
      <c r="H61" s="118"/>
      <c r="I61" s="118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</row>
    <row r="62" spans="1:20" ht="14.25" customHeight="1">
      <c r="A62" s="113"/>
      <c r="B62" s="113"/>
      <c r="C62" s="118"/>
      <c r="D62" s="118" t="s">
        <v>10</v>
      </c>
      <c r="E62" s="118"/>
      <c r="F62" s="118"/>
      <c r="G62" s="118"/>
      <c r="H62" s="118"/>
      <c r="I62" s="118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</row>
    <row r="63" spans="1:20" ht="14.25" customHeight="1">
      <c r="A63" s="113"/>
      <c r="B63" s="113"/>
      <c r="C63" s="118"/>
      <c r="D63" s="142">
        <v>0</v>
      </c>
      <c r="E63" s="142">
        <v>0</v>
      </c>
      <c r="F63" s="142">
        <v>0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0</v>
      </c>
      <c r="N63" s="142">
        <v>0</v>
      </c>
      <c r="O63" s="142">
        <v>0</v>
      </c>
      <c r="P63" s="142">
        <v>0</v>
      </c>
      <c r="Q63" s="142"/>
      <c r="R63" s="142"/>
      <c r="S63" s="142"/>
      <c r="T63" s="142"/>
    </row>
    <row r="64" spans="1:20" ht="14.25" customHeight="1">
      <c r="A64" s="113"/>
      <c r="B64" s="113"/>
      <c r="C64" s="118"/>
      <c r="D64" s="143" t="e">
        <v>#DIV/0!</v>
      </c>
      <c r="E64" s="143" t="e">
        <v>#DIV/0!</v>
      </c>
      <c r="F64" s="143" t="e">
        <v>#DIV/0!</v>
      </c>
      <c r="G64" s="143" t="e">
        <v>#DIV/0!</v>
      </c>
      <c r="H64" s="143" t="e">
        <v>#DIV/0!</v>
      </c>
      <c r="I64" s="143" t="e">
        <v>#DIV/0!</v>
      </c>
      <c r="J64" s="143" t="e">
        <v>#DIV/0!</v>
      </c>
      <c r="K64" s="143" t="e">
        <v>#DIV/0!</v>
      </c>
      <c r="L64" s="143" t="e">
        <v>#DIV/0!</v>
      </c>
      <c r="M64" s="143" t="e">
        <v>#DIV/0!</v>
      </c>
      <c r="N64" s="143" t="e">
        <v>#DIV/0!</v>
      </c>
      <c r="O64" s="143" t="e">
        <v>#DIV/0!</v>
      </c>
      <c r="P64" s="143" t="e">
        <v>#DIV/0!</v>
      </c>
      <c r="Q64" s="143"/>
      <c r="R64" s="143"/>
      <c r="S64" s="143"/>
      <c r="T64" s="143"/>
    </row>
    <row r="65" spans="1:20" ht="14.25" customHeight="1">
      <c r="A65" s="113"/>
      <c r="B65" s="113"/>
      <c r="C65" s="118"/>
      <c r="D65" s="118"/>
      <c r="E65" s="118"/>
      <c r="F65" s="118"/>
      <c r="G65" s="118"/>
      <c r="H65" s="118"/>
      <c r="I65" s="118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</row>
    <row r="66" spans="1:20" ht="14.25" customHeight="1">
      <c r="A66" s="113"/>
      <c r="B66" s="113"/>
      <c r="C66" s="118"/>
      <c r="D66" s="118" t="s">
        <v>11</v>
      </c>
      <c r="E66" s="118"/>
      <c r="F66" s="118"/>
      <c r="G66" s="118"/>
      <c r="H66" s="118"/>
      <c r="I66" s="118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</row>
    <row r="67" spans="1:20" ht="14.25" customHeight="1">
      <c r="A67" s="113"/>
      <c r="B67" s="113"/>
      <c r="C67" s="118"/>
      <c r="D67" s="142">
        <v>0</v>
      </c>
      <c r="E67" s="142">
        <v>0</v>
      </c>
      <c r="F67" s="142">
        <v>0</v>
      </c>
      <c r="G67" s="142">
        <v>0</v>
      </c>
      <c r="H67" s="142">
        <v>0</v>
      </c>
      <c r="I67" s="142">
        <v>0</v>
      </c>
      <c r="J67" s="142">
        <v>0</v>
      </c>
      <c r="K67" s="142">
        <v>0</v>
      </c>
      <c r="L67" s="142">
        <v>0</v>
      </c>
      <c r="M67" s="142">
        <v>0</v>
      </c>
      <c r="N67" s="142">
        <v>0</v>
      </c>
      <c r="O67" s="142">
        <v>0</v>
      </c>
      <c r="P67" s="142">
        <v>0</v>
      </c>
      <c r="Q67" s="142"/>
      <c r="R67" s="142"/>
      <c r="S67" s="142"/>
      <c r="T67" s="142"/>
    </row>
    <row r="68" spans="1:20" ht="14.25" customHeight="1">
      <c r="A68" s="113"/>
      <c r="B68" s="113"/>
      <c r="C68" s="118"/>
      <c r="D68" s="143" t="e">
        <v>#DIV/0!</v>
      </c>
      <c r="E68" s="143" t="e">
        <v>#DIV/0!</v>
      </c>
      <c r="F68" s="143" t="e">
        <v>#DIV/0!</v>
      </c>
      <c r="G68" s="143" t="e">
        <v>#DIV/0!</v>
      </c>
      <c r="H68" s="143" t="e">
        <v>#DIV/0!</v>
      </c>
      <c r="I68" s="143" t="e">
        <v>#DIV/0!</v>
      </c>
      <c r="J68" s="143" t="e">
        <v>#DIV/0!</v>
      </c>
      <c r="K68" s="143" t="e">
        <v>#DIV/0!</v>
      </c>
      <c r="L68" s="143" t="e">
        <v>#DIV/0!</v>
      </c>
      <c r="M68" s="143" t="e">
        <v>#DIV/0!</v>
      </c>
      <c r="N68" s="143" t="e">
        <v>#DIV/0!</v>
      </c>
      <c r="O68" s="143" t="e">
        <v>#DIV/0!</v>
      </c>
      <c r="P68" s="143" t="e">
        <v>#DIV/0!</v>
      </c>
      <c r="Q68" s="143"/>
      <c r="R68" s="143"/>
      <c r="S68" s="143"/>
      <c r="T68" s="143"/>
    </row>
    <row r="69" spans="1:20" ht="14.25" customHeight="1">
      <c r="A69" s="113"/>
      <c r="B69" s="113"/>
      <c r="C69" s="118"/>
      <c r="D69" s="118"/>
      <c r="E69" s="118"/>
      <c r="F69" s="118"/>
      <c r="G69" s="118"/>
      <c r="H69" s="118"/>
      <c r="I69" s="118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</row>
    <row r="70" spans="1:20" ht="14.25" customHeight="1">
      <c r="A70" s="113"/>
      <c r="B70" s="113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</row>
    <row r="71" spans="1:20" ht="14.25" customHeight="1">
      <c r="A71" s="113"/>
      <c r="B71" s="113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</row>
    <row r="72" spans="1:20" ht="14.25" customHeight="1">
      <c r="A72" s="113"/>
      <c r="B72" s="113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</row>
    <row r="73" spans="1:20" ht="14.25" customHeight="1">
      <c r="A73" s="113"/>
      <c r="B73" s="113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</row>
    <row r="74" spans="1:20" ht="14.25" customHeight="1">
      <c r="A74" s="113"/>
      <c r="B74" s="113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</row>
    <row r="75" spans="1:20" ht="14.25" customHeight="1">
      <c r="A75" s="113"/>
      <c r="B75" s="113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</row>
    <row r="76" spans="1:20" ht="14.25" customHeight="1">
      <c r="A76" s="113"/>
      <c r="B76" s="113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</row>
    <row r="77" spans="1:20" ht="14.25" customHeight="1">
      <c r="A77" s="113"/>
      <c r="B77" s="113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</row>
    <row r="78" spans="1:20" ht="14.25" customHeight="1">
      <c r="A78" s="113"/>
      <c r="B78" s="113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</row>
    <row r="79" spans="1:20" ht="14.25" customHeight="1">
      <c r="A79" s="113"/>
      <c r="B79" s="113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</row>
    <row r="80" spans="1:20" ht="14.25" customHeight="1">
      <c r="A80" s="113"/>
      <c r="B80" s="113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</row>
    <row r="81" spans="1:20" ht="14.25" customHeight="1">
      <c r="A81" s="113"/>
      <c r="B81" s="113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</row>
    <row r="82" spans="1:20" ht="14.25" customHeight="1">
      <c r="A82" s="113"/>
      <c r="B82" s="113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</row>
    <row r="83" spans="1:20" ht="14.25" customHeight="1">
      <c r="A83" s="113"/>
      <c r="B83" s="113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</row>
  </sheetData>
  <mergeCells count="4">
    <mergeCell ref="B44:D44"/>
    <mergeCell ref="H44:J44"/>
    <mergeCell ref="D53:F53"/>
    <mergeCell ref="J53:L53"/>
  </mergeCells>
  <pageMargins left="0.51181102362204722" right="0.51181102362204722" top="0.78740157480314965" bottom="0.78740157480314965" header="0" footer="0"/>
  <pageSetup paperSize="9" scale="5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Avaliações</vt:lpstr>
      <vt:lpstr>Questões</vt:lpstr>
      <vt:lpstr>Resultados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Carlos Ítalo</cp:lastModifiedBy>
  <dcterms:modified xsi:type="dcterms:W3CDTF">2024-05-15T11:39:10Z</dcterms:modified>
</cp:coreProperties>
</file>