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Cursos_Propios\MCD - Fundamentos De Analítica 1\S06 - ApSup - Trees2\"/>
    </mc:Choice>
  </mc:AlternateContent>
  <bookViews>
    <workbookView xWindow="0" yWindow="0" windowWidth="8865" windowHeight="3855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62913" iterateDelta="1E-4"/>
</workbook>
</file>

<file path=xl/calcChain.xml><?xml version="1.0" encoding="utf-8"?>
<calcChain xmlns="http://schemas.openxmlformats.org/spreadsheetml/2006/main">
  <c r="AA19" i="3" l="1"/>
  <c r="V37" i="3"/>
  <c r="V38" i="3" s="1"/>
  <c r="V33" i="3"/>
  <c r="AL28" i="3"/>
  <c r="AL29" i="3" s="1"/>
  <c r="AD28" i="3"/>
  <c r="AD29" i="3" s="1"/>
  <c r="V28" i="3"/>
  <c r="AD24" i="3"/>
  <c r="AL23" i="3"/>
  <c r="AD23" i="3"/>
  <c r="V23" i="3"/>
  <c r="BA26" i="3"/>
  <c r="BB26" i="3" s="1"/>
  <c r="AZ26" i="3"/>
  <c r="AV26" i="3"/>
  <c r="AU26" i="3"/>
  <c r="AW26" i="3" s="1"/>
  <c r="BJ25" i="3"/>
  <c r="BE25" i="3"/>
  <c r="BA25" i="3"/>
  <c r="BB25" i="3" s="1"/>
  <c r="AZ25" i="3"/>
  <c r="AV25" i="3"/>
  <c r="AU25" i="3"/>
  <c r="AW25" i="3" s="1"/>
  <c r="BK24" i="3"/>
  <c r="BJ24" i="3"/>
  <c r="BE24" i="3"/>
  <c r="BA24" i="3"/>
  <c r="BA27" i="3" s="1"/>
  <c r="AZ24" i="3"/>
  <c r="AU24" i="3"/>
  <c r="BK25" i="3" l="1"/>
  <c r="BB27" i="3"/>
  <c r="AV24" i="3"/>
  <c r="AW27" i="3" s="1"/>
  <c r="BJ26" i="3"/>
  <c r="V24" i="3"/>
  <c r="AL24" i="3"/>
  <c r="V29" i="3"/>
  <c r="V34" i="3"/>
  <c r="BL24" i="3"/>
  <c r="BF25" i="3"/>
  <c r="AU27" i="3"/>
  <c r="AW24" i="3"/>
  <c r="BB24" i="3"/>
  <c r="BE26" i="3"/>
  <c r="AZ27" i="3"/>
  <c r="A17" i="3"/>
  <c r="BF24" i="3" l="1"/>
  <c r="BK26" i="3"/>
  <c r="BG25" i="3"/>
  <c r="BL26" i="3"/>
  <c r="BL25" i="3"/>
  <c r="AV27" i="3"/>
  <c r="J19" i="3"/>
  <c r="L19" i="3" s="1"/>
  <c r="J20" i="3"/>
  <c r="L20" i="3" s="1"/>
  <c r="BG21" i="1"/>
  <c r="BG20" i="1"/>
  <c r="BG22" i="1"/>
  <c r="BB21" i="1"/>
  <c r="BB20" i="1"/>
  <c r="AW22" i="1"/>
  <c r="AW21" i="1"/>
  <c r="AW20" i="1"/>
  <c r="BF26" i="3" l="1"/>
  <c r="BG26" i="3"/>
  <c r="BG24" i="3"/>
  <c r="M19" i="3"/>
  <c r="AW23" i="1"/>
  <c r="BB22" i="1"/>
  <c r="AR22" i="1" l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W25" i="1" s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30" i="1" l="1"/>
  <c r="AX26" i="1"/>
  <c r="AX31" i="1" s="1"/>
  <c r="AX25" i="1"/>
  <c r="AW27" i="1"/>
  <c r="AW32" i="1" s="1"/>
  <c r="AX27" i="1"/>
  <c r="AW26" i="1"/>
  <c r="AW28" i="1" s="1"/>
  <c r="AR25" i="1"/>
  <c r="AR30" i="1" s="1"/>
  <c r="AR27" i="1"/>
  <c r="AR32" i="1" s="1"/>
  <c r="AR26" i="1"/>
  <c r="AR31" i="1" s="1"/>
  <c r="AT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S33" i="1" l="1"/>
  <c r="AT32" i="1"/>
  <c r="AG23" i="1"/>
  <c r="AF24" i="1"/>
  <c r="AX28" i="1"/>
  <c r="AX30" i="1"/>
  <c r="AX33" i="1" s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W33" i="1" l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I31" i="1" l="1"/>
  <c r="BC26" i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<sst xmlns="http://schemas.openxmlformats.org/spreadsheetml/2006/main" count="640" uniqueCount="96">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</sst>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0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164" fontId="0" fillId="0" borderId="27" xfId="1" applyNumberFormat="1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4" fontId="0" fillId="0" borderId="60" xfId="1" applyNumberFormat="1" applyFont="1" applyBorder="1"/>
    <xf numFmtId="164" fontId="0" fillId="0" borderId="61" xfId="1" applyNumberFormat="1" applyFont="1" applyBorder="1"/>
    <xf numFmtId="164" fontId="0" fillId="0" borderId="62" xfId="1" applyNumberFormat="1" applyFont="1" applyBorder="1"/>
    <xf numFmtId="165" fontId="0" fillId="39" borderId="57" xfId="0" applyNumberFormat="1" applyFill="1" applyBorder="1"/>
    <xf numFmtId="165" fontId="0" fillId="39" borderId="58" xfId="0" applyNumberFormat="1" applyFill="1" applyBorder="1"/>
    <xf numFmtId="165" fontId="0" fillId="39" borderId="59" xfId="0" applyNumberFormat="1" applyFill="1" applyBorder="1"/>
    <xf numFmtId="165" fontId="0" fillId="0" borderId="0" xfId="0" applyNumberFormat="1"/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2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165" fontId="0" fillId="40" borderId="26" xfId="0" applyNumberFormat="1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40" borderId="27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34" borderId="0" xfId="0" applyNumberFormat="1" applyFill="1" applyBorder="1" applyAlignment="1">
      <alignment horizontal="center" vertic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/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523875</xdr:colOff>
      <xdr:row>22</xdr:row>
      <xdr:rowOff>114300</xdr:rowOff>
    </xdr:from>
    <xdr:to>
      <xdr:col>9</xdr:col>
      <xdr:colOff>47625</xdr:colOff>
      <xdr:row>23</xdr:row>
      <xdr:rowOff>9525</xdr:rowOff>
    </xdr:to>
    <xdr:cxnSp macro="">
      <xdr:nvCxnSpPr>
        <xdr:cNvPr id="8" name="Conector recto de flecha 7"/>
        <xdr:cNvCxnSpPr>
          <a:stCxn id="6" idx="0"/>
        </xdr:cNvCxnSpPr>
      </xdr:nvCxnSpPr>
      <xdr:spPr>
        <a:xfrm flipV="1">
          <a:off x="2266950" y="4362450"/>
          <a:ext cx="2838450" cy="76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22</xdr:row>
      <xdr:rowOff>0</xdr:rowOff>
    </xdr:from>
    <xdr:to>
      <xdr:col>9</xdr:col>
      <xdr:colOff>685799</xdr:colOff>
      <xdr:row>24</xdr:row>
      <xdr:rowOff>180975</xdr:rowOff>
    </xdr:to>
    <xdr:sp macro="" textlink="">
      <xdr:nvSpPr>
        <xdr:cNvPr id="9" name="Rectángulo redondeado 8"/>
        <xdr:cNvSpPr/>
      </xdr:nvSpPr>
      <xdr:spPr>
        <a:xfrm>
          <a:off x="5086349" y="4248150"/>
          <a:ext cx="657225" cy="5619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/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704850</xdr:colOff>
      <xdr:row>24</xdr:row>
      <xdr:rowOff>66675</xdr:rowOff>
    </xdr:from>
    <xdr:to>
      <xdr:col>14</xdr:col>
      <xdr:colOff>180976</xdr:colOff>
      <xdr:row>25</xdr:row>
      <xdr:rowOff>0</xdr:rowOff>
    </xdr:to>
    <xdr:cxnSp macro="">
      <xdr:nvCxnSpPr>
        <xdr:cNvPr id="12" name="Conector recto de flecha 11"/>
        <xdr:cNvCxnSpPr>
          <a:stCxn id="11" idx="2"/>
          <a:endCxn id="16" idx="2"/>
        </xdr:cNvCxnSpPr>
      </xdr:nvCxnSpPr>
      <xdr:spPr>
        <a:xfrm>
          <a:off x="3190875" y="4695825"/>
          <a:ext cx="5486401" cy="1333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22</xdr:row>
      <xdr:rowOff>9525</xdr:rowOff>
    </xdr:from>
    <xdr:to>
      <xdr:col>14</xdr:col>
      <xdr:colOff>342901</xdr:colOff>
      <xdr:row>25</xdr:row>
      <xdr:rowOff>0</xdr:rowOff>
    </xdr:to>
    <xdr:sp macro="" textlink="">
      <xdr:nvSpPr>
        <xdr:cNvPr id="16" name="Rectángulo redondeado 15"/>
        <xdr:cNvSpPr/>
      </xdr:nvSpPr>
      <xdr:spPr>
        <a:xfrm>
          <a:off x="8515351" y="4257675"/>
          <a:ext cx="323850" cy="571500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495300</xdr:colOff>
      <xdr:row>18</xdr:row>
      <xdr:rowOff>133350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223838</xdr:colOff>
      <xdr:row>18</xdr:row>
      <xdr:rowOff>104775</xdr:rowOff>
    </xdr:from>
    <xdr:to>
      <xdr:col>17</xdr:col>
      <xdr:colOff>38100</xdr:colOff>
      <xdr:row>22</xdr:row>
      <xdr:rowOff>19050</xdr:rowOff>
    </xdr:to>
    <xdr:cxnSp macro="">
      <xdr:nvCxnSpPr>
        <xdr:cNvPr id="21" name="Conector recto de flecha 20"/>
        <xdr:cNvCxnSpPr>
          <a:stCxn id="26" idx="2"/>
          <a:endCxn id="29" idx="0"/>
        </xdr:cNvCxnSpPr>
      </xdr:nvCxnSpPr>
      <xdr:spPr>
        <a:xfrm flipH="1">
          <a:off x="6948488" y="3581400"/>
          <a:ext cx="2709862" cy="68580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123825</xdr:rowOff>
    </xdr:from>
    <xdr:to>
      <xdr:col>17</xdr:col>
      <xdr:colOff>19051</xdr:colOff>
      <xdr:row>22</xdr:row>
      <xdr:rowOff>19050</xdr:rowOff>
    </xdr:to>
    <xdr:cxnSp macro="">
      <xdr:nvCxnSpPr>
        <xdr:cNvPr id="24" name="Conector recto de flecha 23"/>
        <xdr:cNvCxnSpPr>
          <a:endCxn id="30" idx="0"/>
        </xdr:cNvCxnSpPr>
      </xdr:nvCxnSpPr>
      <xdr:spPr>
        <a:xfrm flipH="1">
          <a:off x="8305800" y="3600450"/>
          <a:ext cx="1333501" cy="66675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/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9525</xdr:colOff>
      <xdr:row>22</xdr:row>
      <xdr:rowOff>19050</xdr:rowOff>
    </xdr:from>
    <xdr:to>
      <xdr:col>11</xdr:col>
      <xdr:colOff>438150</xdr:colOff>
      <xdr:row>24</xdr:row>
      <xdr:rowOff>171450</xdr:rowOff>
    </xdr:to>
    <xdr:sp macro="" textlink="">
      <xdr:nvSpPr>
        <xdr:cNvPr id="29" name="Rectángulo redondeado 28"/>
        <xdr:cNvSpPr/>
      </xdr:nvSpPr>
      <xdr:spPr>
        <a:xfrm>
          <a:off x="6734175" y="4267200"/>
          <a:ext cx="428625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28575</xdr:colOff>
      <xdr:row>22</xdr:row>
      <xdr:rowOff>19050</xdr:rowOff>
    </xdr:from>
    <xdr:to>
      <xdr:col>13</xdr:col>
      <xdr:colOff>371475</xdr:colOff>
      <xdr:row>24</xdr:row>
      <xdr:rowOff>171450</xdr:rowOff>
    </xdr:to>
    <xdr:sp macro="" textlink="">
      <xdr:nvSpPr>
        <xdr:cNvPr id="30" name="Rectángulo redondeado 29"/>
        <xdr:cNvSpPr/>
      </xdr:nvSpPr>
      <xdr:spPr>
        <a:xfrm>
          <a:off x="8134350" y="4267200"/>
          <a:ext cx="342900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15</xdr:col>
      <xdr:colOff>142875</xdr:colOff>
      <xdr:row>17</xdr:row>
      <xdr:rowOff>76200</xdr:rowOff>
    </xdr:to>
    <xdr:sp macro="" textlink="">
      <xdr:nvSpPr>
        <xdr:cNvPr id="34" name="Rectángulo redondeado 33"/>
        <xdr:cNvSpPr/>
      </xdr:nvSpPr>
      <xdr:spPr>
        <a:xfrm>
          <a:off x="8143875" y="3095625"/>
          <a:ext cx="8572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/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9525</xdr:colOff>
      <xdr:row>22</xdr:row>
      <xdr:rowOff>19050</xdr:rowOff>
    </xdr:from>
    <xdr:to>
      <xdr:col>15</xdr:col>
      <xdr:colOff>323850</xdr:colOff>
      <xdr:row>24</xdr:row>
      <xdr:rowOff>171450</xdr:rowOff>
    </xdr:to>
    <xdr:sp macro="" textlink="">
      <xdr:nvSpPr>
        <xdr:cNvPr id="36" name="Rectángulo redondeado 35"/>
        <xdr:cNvSpPr/>
      </xdr:nvSpPr>
      <xdr:spPr>
        <a:xfrm>
          <a:off x="8867775" y="4267200"/>
          <a:ext cx="314325" cy="533400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17</xdr:row>
      <xdr:rowOff>76200</xdr:rowOff>
    </xdr:from>
    <xdr:to>
      <xdr:col>14</xdr:col>
      <xdr:colOff>180976</xdr:colOff>
      <xdr:row>22</xdr:row>
      <xdr:rowOff>9525</xdr:rowOff>
    </xdr:to>
    <xdr:cxnSp macro="">
      <xdr:nvCxnSpPr>
        <xdr:cNvPr id="20" name="Conector recto de flecha 19"/>
        <xdr:cNvCxnSpPr>
          <a:stCxn id="34" idx="2"/>
          <a:endCxn id="16" idx="0"/>
        </xdr:cNvCxnSpPr>
      </xdr:nvCxnSpPr>
      <xdr:spPr>
        <a:xfrm>
          <a:off x="9010650" y="3352800"/>
          <a:ext cx="104776" cy="904875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22" name="Rectángulo redondeado 21"/>
        <xdr:cNvSpPr/>
      </xdr:nvSpPr>
      <xdr:spPr>
        <a:xfrm>
          <a:off x="11077575" y="3314700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27</xdr:col>
      <xdr:colOff>304800</xdr:colOff>
      <xdr:row>17</xdr:row>
      <xdr:rowOff>47625</xdr:rowOff>
    </xdr:from>
    <xdr:to>
      <xdr:col>35</xdr:col>
      <xdr:colOff>342537</xdr:colOff>
      <xdr:row>18</xdr:row>
      <xdr:rowOff>133314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4725" y="3324225"/>
          <a:ext cx="2904762" cy="285714"/>
        </a:xfrm>
        <a:prstGeom prst="rect">
          <a:avLst/>
        </a:prstGeom>
      </xdr:spPr>
    </xdr:pic>
    <xdr:clientData/>
  </xdr:twoCellAnchor>
  <xdr:twoCellAnchor editAs="oneCell">
    <xdr:from>
      <xdr:col>49</xdr:col>
      <xdr:colOff>85725</xdr:colOff>
      <xdr:row>17</xdr:row>
      <xdr:rowOff>9525</xdr:rowOff>
    </xdr:from>
    <xdr:to>
      <xdr:col>57</xdr:col>
      <xdr:colOff>152027</xdr:colOff>
      <xdr:row>19</xdr:row>
      <xdr:rowOff>142808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tabSelected="1" topLeftCell="A10" workbookViewId="0"/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2.5703125" bestFit="1" customWidth="1"/>
    <col min="10" max="10" width="10.7109375" bestFit="1" customWidth="1"/>
    <col min="11" max="11" width="19.140625" bestFit="1" customWidth="1"/>
    <col min="12" max="12" width="6.85546875" bestFit="1" customWidth="1"/>
    <col min="13" max="13" width="15.5703125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20" width="11.42578125" customWidth="1"/>
    <col min="21" max="21" width="9" customWidth="1"/>
    <col min="22" max="22" width="2.85546875" bestFit="1" customWidth="1"/>
    <col min="23" max="23" width="3.5703125" bestFit="1" customWidth="1"/>
    <col min="24" max="25" width="5.85546875" bestFit="1" customWidth="1"/>
    <col min="26" max="26" width="8.7109375" customWidth="1"/>
    <col min="27" max="27" width="5.42578125" bestFit="1" customWidth="1"/>
    <col min="28" max="28" width="7.5703125" bestFit="1" customWidth="1"/>
    <col min="29" max="29" width="1.140625" customWidth="1"/>
    <col min="30" max="30" width="2.85546875" bestFit="1" customWidth="1"/>
    <col min="31" max="31" width="3.5703125" bestFit="1" customWidth="1"/>
    <col min="32" max="32" width="7.85546875" bestFit="1" customWidth="1"/>
    <col min="33" max="33" width="5.85546875" bestFit="1" customWidth="1"/>
    <col min="34" max="34" width="8.7109375" customWidth="1"/>
    <col min="35" max="35" width="5.42578125" bestFit="1" customWidth="1"/>
    <col min="36" max="36" width="7.5703125" bestFit="1" customWidth="1"/>
    <col min="37" max="37" width="1.140625" customWidth="1"/>
    <col min="38" max="38" width="2.85546875" bestFit="1" customWidth="1"/>
    <col min="39" max="39" width="3.5703125" bestFit="1" customWidth="1"/>
    <col min="40" max="40" width="7.85546875" bestFit="1" customWidth="1"/>
    <col min="41" max="41" width="5.85546875" bestFit="1" customWidth="1"/>
    <col min="42" max="42" width="9.28515625" customWidth="1"/>
    <col min="43" max="43" width="5.42578125" bestFit="1" customWidth="1"/>
    <col min="44" max="44" width="7.5703125" bestFit="1" customWidth="1"/>
    <col min="45" max="45" width="2.42578125" customWidth="1"/>
    <col min="46" max="46" width="8.85546875" bestFit="1" customWidth="1"/>
    <col min="47" max="48" width="4.5703125" bestFit="1" customWidth="1"/>
    <col min="49" max="49" width="5.5703125" bestFit="1" customWidth="1"/>
    <col min="50" max="50" width="2.140625" customWidth="1"/>
    <col min="51" max="51" width="12" customWidth="1"/>
    <col min="52" max="53" width="4.42578125" bestFit="1" customWidth="1"/>
    <col min="54" max="54" width="5.42578125" bestFit="1" customWidth="1"/>
    <col min="55" max="55" width="2" customWidth="1"/>
    <col min="56" max="56" width="8.85546875" bestFit="1" customWidth="1"/>
    <col min="57" max="58" width="4.42578125" bestFit="1" customWidth="1"/>
    <col min="59" max="59" width="6.42578125" bestFit="1" customWidth="1"/>
    <col min="60" max="60" width="2.140625" customWidth="1"/>
    <col min="61" max="61" width="8.85546875" bestFit="1" customWidth="1"/>
    <col min="62" max="63" width="4.42578125" bestFit="1" customWidth="1"/>
    <col min="64" max="64" width="5.42578125" bestFit="1" customWidth="1"/>
  </cols>
  <sheetData>
    <row r="1" spans="1:64" ht="15.75" thickBot="1" x14ac:dyDescent="0.3"/>
    <row r="2" spans="1:64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4" x14ac:dyDescent="0.25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64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64" x14ac:dyDescent="0.25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64" x14ac:dyDescent="0.25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64" x14ac:dyDescent="0.25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64" x14ac:dyDescent="0.25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64" x14ac:dyDescent="0.25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64" x14ac:dyDescent="0.25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64" x14ac:dyDescent="0.25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64" x14ac:dyDescent="0.25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25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25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5.75" thickBot="1" x14ac:dyDescent="0.3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3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9" t="s">
        <v>4</v>
      </c>
      <c r="I16" s="140" t="s">
        <v>83</v>
      </c>
      <c r="J16" s="141"/>
      <c r="K16" s="141"/>
      <c r="L16" s="141"/>
      <c r="M16" s="141"/>
      <c r="N16" s="141"/>
      <c r="O16" s="141"/>
      <c r="P16" s="141"/>
      <c r="Q16" s="142"/>
      <c r="V16" s="140" t="s">
        <v>84</v>
      </c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2"/>
      <c r="AT16" s="140" t="s">
        <v>88</v>
      </c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2"/>
    </row>
    <row r="17" spans="1:64" ht="15.75" thickBot="1" x14ac:dyDescent="0.3">
      <c r="A17" s="21">
        <f>MAX(A3:A16)</f>
        <v>14</v>
      </c>
    </row>
    <row r="18" spans="1:64" ht="15.75" thickBot="1" x14ac:dyDescent="0.3">
      <c r="C18" s="120" t="s">
        <v>90</v>
      </c>
      <c r="I18" s="143" t="s">
        <v>23</v>
      </c>
      <c r="J18" s="144"/>
      <c r="K18" s="144"/>
      <c r="L18" s="145"/>
      <c r="M18" s="24" t="s">
        <v>30</v>
      </c>
      <c r="AA18" s="24" t="s">
        <v>71</v>
      </c>
    </row>
    <row r="19" spans="1:64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32">
        <f>SUM(L19:L20)</f>
        <v>0.94028595867063092</v>
      </c>
      <c r="AA19" s="64">
        <f>1-(J19^2+J20^2)</f>
        <v>0.45918367346938771</v>
      </c>
    </row>
    <row r="20" spans="1:64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33"/>
    </row>
    <row r="21" spans="1:64" ht="15.75" thickBot="1" x14ac:dyDescent="0.3"/>
    <row r="22" spans="1:64" ht="14.45" customHeight="1" thickBot="1" x14ac:dyDescent="0.3">
      <c r="C22" s="147" t="s">
        <v>91</v>
      </c>
      <c r="D22" s="147"/>
      <c r="E22" s="147"/>
      <c r="F22" s="147"/>
      <c r="G22" s="147"/>
      <c r="I22" s="122" t="s">
        <v>17</v>
      </c>
      <c r="J22" s="124" t="s">
        <v>95</v>
      </c>
      <c r="K22" s="148" t="s">
        <v>92</v>
      </c>
      <c r="L22" s="149"/>
      <c r="M22" s="148" t="s">
        <v>93</v>
      </c>
      <c r="N22" s="149"/>
      <c r="O22" s="150" t="s">
        <v>94</v>
      </c>
      <c r="P22" s="149"/>
      <c r="Q22" s="123" t="s">
        <v>58</v>
      </c>
      <c r="V22" s="24" t="s">
        <v>76</v>
      </c>
      <c r="W22" s="24" t="s">
        <v>7</v>
      </c>
      <c r="X22" s="24" t="s">
        <v>78</v>
      </c>
      <c r="Y22" s="24" t="s">
        <v>77</v>
      </c>
      <c r="Z22" s="24" t="s">
        <v>73</v>
      </c>
      <c r="AA22" s="24" t="s">
        <v>71</v>
      </c>
      <c r="AB22" s="24" t="s">
        <v>72</v>
      </c>
      <c r="AD22" s="24" t="s">
        <v>76</v>
      </c>
      <c r="AE22" s="24" t="s">
        <v>7</v>
      </c>
      <c r="AF22" s="24" t="s">
        <v>78</v>
      </c>
      <c r="AG22" s="24" t="s">
        <v>77</v>
      </c>
      <c r="AH22" s="24" t="s">
        <v>73</v>
      </c>
      <c r="AI22" s="24" t="s">
        <v>71</v>
      </c>
      <c r="AJ22" s="24" t="s">
        <v>72</v>
      </c>
      <c r="AL22" s="24" t="s">
        <v>76</v>
      </c>
      <c r="AM22" s="24" t="s">
        <v>7</v>
      </c>
      <c r="AN22" s="24" t="s">
        <v>78</v>
      </c>
      <c r="AO22" s="24" t="s">
        <v>77</v>
      </c>
      <c r="AP22" s="24" t="s">
        <v>73</v>
      </c>
      <c r="AQ22" s="24" t="s">
        <v>71</v>
      </c>
      <c r="AR22" s="24" t="s">
        <v>72</v>
      </c>
      <c r="AT22" s="104" t="s">
        <v>17</v>
      </c>
      <c r="AU22" s="151" t="s">
        <v>85</v>
      </c>
      <c r="AV22" s="152"/>
      <c r="AY22" s="104" t="s">
        <v>31</v>
      </c>
      <c r="AZ22" s="151" t="s">
        <v>85</v>
      </c>
      <c r="BA22" s="152"/>
      <c r="BD22" s="104" t="s">
        <v>27</v>
      </c>
      <c r="BE22" s="151" t="s">
        <v>85</v>
      </c>
      <c r="BF22" s="152"/>
      <c r="BI22" s="104" t="s">
        <v>35</v>
      </c>
      <c r="BJ22" s="151" t="s">
        <v>85</v>
      </c>
      <c r="BK22" s="152"/>
    </row>
    <row r="23" spans="1:64" ht="14.45" customHeight="1" thickBot="1" x14ac:dyDescent="0.3">
      <c r="C23" s="147"/>
      <c r="D23" s="147"/>
      <c r="E23" s="147"/>
      <c r="F23" s="147"/>
      <c r="G23" s="147"/>
      <c r="I23" s="32" t="s">
        <v>24</v>
      </c>
      <c r="J23" s="33"/>
      <c r="K23" s="38" t="s">
        <v>42</v>
      </c>
      <c r="L23" s="125"/>
      <c r="M23" s="38" t="s">
        <v>45</v>
      </c>
      <c r="N23" s="125"/>
      <c r="O23" s="128"/>
      <c r="P23" s="134"/>
      <c r="Q23" s="137"/>
      <c r="V23" s="68">
        <f>COUNTIF($B$3:$B$16,Z23)</f>
        <v>5</v>
      </c>
      <c r="W23" s="68">
        <v>2</v>
      </c>
      <c r="X23" s="69"/>
      <c r="Y23" s="69"/>
      <c r="Z23" s="67" t="s">
        <v>0</v>
      </c>
      <c r="AA23" s="65"/>
      <c r="AB23" s="137"/>
      <c r="AD23" s="68">
        <f>COUNTIF($B$3:$B$16,AH23)</f>
        <v>4</v>
      </c>
      <c r="AE23" s="68">
        <v>4</v>
      </c>
      <c r="AF23" s="69"/>
      <c r="AG23" s="69"/>
      <c r="AH23" s="67" t="s">
        <v>6</v>
      </c>
      <c r="AI23" s="65"/>
      <c r="AJ23" s="153"/>
      <c r="AL23" s="68">
        <f>COUNTIF($B$3:$B$16,AP23)</f>
        <v>5</v>
      </c>
      <c r="AM23" s="68">
        <v>3</v>
      </c>
      <c r="AN23" s="69"/>
      <c r="AO23" s="69"/>
      <c r="AP23" s="67" t="s">
        <v>8</v>
      </c>
      <c r="AQ23" s="65"/>
      <c r="AR23" s="137"/>
      <c r="AT23" s="104" t="s">
        <v>86</v>
      </c>
      <c r="AU23" s="88" t="s">
        <v>7</v>
      </c>
      <c r="AV23" s="89" t="s">
        <v>4</v>
      </c>
      <c r="AY23" s="104" t="s">
        <v>86</v>
      </c>
      <c r="AZ23" s="88" t="s">
        <v>7</v>
      </c>
      <c r="BA23" s="89" t="s">
        <v>4</v>
      </c>
      <c r="BD23" s="104" t="s">
        <v>86</v>
      </c>
      <c r="BE23" s="88" t="s">
        <v>7</v>
      </c>
      <c r="BF23" s="89" t="s">
        <v>4</v>
      </c>
      <c r="BI23" s="104" t="s">
        <v>86</v>
      </c>
      <c r="BJ23" s="88" t="s">
        <v>7</v>
      </c>
      <c r="BK23" s="89" t="s">
        <v>4</v>
      </c>
    </row>
    <row r="24" spans="1:64" ht="15.75" customHeight="1" x14ac:dyDescent="0.25">
      <c r="I24" s="34" t="s">
        <v>25</v>
      </c>
      <c r="J24" s="35"/>
      <c r="K24" s="42" t="s">
        <v>43</v>
      </c>
      <c r="L24" s="126"/>
      <c r="M24" s="42" t="s">
        <v>46</v>
      </c>
      <c r="N24" s="126"/>
      <c r="O24" s="129"/>
      <c r="P24" s="135"/>
      <c r="Q24" s="138"/>
      <c r="V24" s="156">
        <f>$A$17-V23</f>
        <v>9</v>
      </c>
      <c r="W24" s="156">
        <v>7</v>
      </c>
      <c r="X24" s="158"/>
      <c r="Y24" s="158"/>
      <c r="Z24" s="160" t="s">
        <v>74</v>
      </c>
      <c r="AA24" s="162"/>
      <c r="AB24" s="138"/>
      <c r="AD24" s="156">
        <f>$A$17-AD23</f>
        <v>10</v>
      </c>
      <c r="AE24" s="156">
        <v>5</v>
      </c>
      <c r="AF24" s="158"/>
      <c r="AG24" s="158"/>
      <c r="AH24" s="160" t="s">
        <v>79</v>
      </c>
      <c r="AI24" s="162"/>
      <c r="AJ24" s="154"/>
      <c r="AL24" s="156">
        <f>$A$17-AL23</f>
        <v>9</v>
      </c>
      <c r="AM24" s="156">
        <v>6</v>
      </c>
      <c r="AN24" s="158"/>
      <c r="AO24" s="158"/>
      <c r="AP24" s="160" t="s">
        <v>75</v>
      </c>
      <c r="AQ24" s="162"/>
      <c r="AR24" s="138"/>
      <c r="AT24" s="74" t="s">
        <v>0</v>
      </c>
      <c r="AU24" s="86">
        <f>W23</f>
        <v>2</v>
      </c>
      <c r="AV24" s="87">
        <f>V23-W23</f>
        <v>3</v>
      </c>
      <c r="AW24" s="80">
        <f>SUM(AU24:AV24)</f>
        <v>5</v>
      </c>
      <c r="AY24" s="74" t="s">
        <v>1</v>
      </c>
      <c r="AZ24" s="86">
        <f>W28</f>
        <v>2</v>
      </c>
      <c r="BA24" s="87">
        <f>V28-W28</f>
        <v>2</v>
      </c>
      <c r="BB24" s="80">
        <f>SUM(AZ24:BA24)</f>
        <v>4</v>
      </c>
      <c r="BD24" s="74" t="s">
        <v>2</v>
      </c>
      <c r="BE24" s="86">
        <f>W34</f>
        <v>3</v>
      </c>
      <c r="BF24" s="87">
        <f>V34-BE24</f>
        <v>4</v>
      </c>
      <c r="BG24" s="80">
        <f>SUM(BE24:BF24)</f>
        <v>7</v>
      </c>
      <c r="BI24" s="74" t="s">
        <v>3</v>
      </c>
      <c r="BJ24" s="86">
        <f>W37</f>
        <v>6</v>
      </c>
      <c r="BK24" s="87">
        <f>V37-BJ24</f>
        <v>2</v>
      </c>
      <c r="BL24" s="80">
        <f>SUM(BJ24:BK24)</f>
        <v>8</v>
      </c>
    </row>
    <row r="25" spans="1:64" ht="15.75" thickBot="1" x14ac:dyDescent="0.3">
      <c r="I25" s="36" t="s">
        <v>26</v>
      </c>
      <c r="J25" s="37"/>
      <c r="K25" s="46" t="s">
        <v>44</v>
      </c>
      <c r="L25" s="127"/>
      <c r="M25" s="46" t="s">
        <v>47</v>
      </c>
      <c r="N25" s="127"/>
      <c r="O25" s="130"/>
      <c r="P25" s="136"/>
      <c r="Q25" s="139"/>
      <c r="V25" s="157"/>
      <c r="W25" s="157"/>
      <c r="X25" s="159"/>
      <c r="Y25" s="159"/>
      <c r="Z25" s="161"/>
      <c r="AA25" s="163"/>
      <c r="AB25" s="139"/>
      <c r="AD25" s="157"/>
      <c r="AE25" s="157"/>
      <c r="AF25" s="159"/>
      <c r="AG25" s="159"/>
      <c r="AH25" s="161"/>
      <c r="AI25" s="163"/>
      <c r="AJ25" s="155"/>
      <c r="AL25" s="157"/>
      <c r="AM25" s="157"/>
      <c r="AN25" s="159"/>
      <c r="AO25" s="159"/>
      <c r="AP25" s="161"/>
      <c r="AQ25" s="163"/>
      <c r="AR25" s="139"/>
      <c r="AT25" s="74" t="s">
        <v>6</v>
      </c>
      <c r="AU25" s="76">
        <f>AE23</f>
        <v>4</v>
      </c>
      <c r="AV25" s="77">
        <f>AD23-AE23</f>
        <v>0</v>
      </c>
      <c r="AW25" s="81">
        <f>SUM(AU25:AV25)</f>
        <v>4</v>
      </c>
      <c r="AY25" s="74" t="s">
        <v>9</v>
      </c>
      <c r="AZ25" s="76">
        <f>AE28</f>
        <v>4</v>
      </c>
      <c r="BA25" s="77">
        <f>AD28-AE28</f>
        <v>2</v>
      </c>
      <c r="BB25" s="81">
        <f>SUM(AZ25:BA25)</f>
        <v>6</v>
      </c>
      <c r="BD25" s="75" t="s">
        <v>11</v>
      </c>
      <c r="BE25" s="78">
        <f>W33</f>
        <v>6</v>
      </c>
      <c r="BF25" s="79">
        <f>V33-BE25</f>
        <v>1</v>
      </c>
      <c r="BG25" s="82">
        <f>SUM(BE25:BF25)</f>
        <v>7</v>
      </c>
      <c r="BI25" s="75" t="s">
        <v>5</v>
      </c>
      <c r="BJ25" s="78">
        <f>W38</f>
        <v>3</v>
      </c>
      <c r="BK25" s="79">
        <f>V38-BJ25</f>
        <v>3</v>
      </c>
      <c r="BL25" s="82">
        <f>SUM(BJ25:BK25)</f>
        <v>6</v>
      </c>
    </row>
    <row r="26" spans="1:64" ht="15.75" thickBot="1" x14ac:dyDescent="0.3">
      <c r="AT26" s="75" t="s">
        <v>8</v>
      </c>
      <c r="AU26" s="78">
        <f>AM23</f>
        <v>3</v>
      </c>
      <c r="AV26" s="79">
        <f>AL23-AM23</f>
        <v>2</v>
      </c>
      <c r="AW26" s="82">
        <f>SUM(AU26:AV26)</f>
        <v>5</v>
      </c>
      <c r="AY26" s="75" t="s">
        <v>10</v>
      </c>
      <c r="AZ26" s="78">
        <f>AM28</f>
        <v>3</v>
      </c>
      <c r="BA26" s="79">
        <f>AL28-AM28</f>
        <v>1</v>
      </c>
      <c r="BB26" s="82">
        <f>SUM(AZ26:BA26)</f>
        <v>4</v>
      </c>
      <c r="BE26" s="83">
        <f>SUM(BE24:BE25)</f>
        <v>9</v>
      </c>
      <c r="BF26" s="84">
        <f>SUM(BF24:BF25)</f>
        <v>5</v>
      </c>
      <c r="BG26" s="85">
        <f>SUM(BE24:BF25)</f>
        <v>14</v>
      </c>
      <c r="BJ26" s="83">
        <f>SUM(BJ24:BJ25)</f>
        <v>9</v>
      </c>
      <c r="BK26" s="84">
        <f>SUM(BK24:BK25)</f>
        <v>5</v>
      </c>
      <c r="BL26" s="85">
        <f>SUM(BJ24:BK25)</f>
        <v>14</v>
      </c>
    </row>
    <row r="27" spans="1:64" ht="15" customHeight="1" thickBot="1" x14ac:dyDescent="0.3">
      <c r="I27" s="122" t="s">
        <v>31</v>
      </c>
      <c r="J27" s="124" t="s">
        <v>95</v>
      </c>
      <c r="K27" s="148" t="s">
        <v>92</v>
      </c>
      <c r="L27" s="149"/>
      <c r="M27" s="148" t="s">
        <v>93</v>
      </c>
      <c r="N27" s="149"/>
      <c r="O27" s="150" t="s">
        <v>94</v>
      </c>
      <c r="P27" s="149"/>
      <c r="Q27" s="123" t="s">
        <v>58</v>
      </c>
      <c r="V27" s="24" t="s">
        <v>76</v>
      </c>
      <c r="W27" s="24" t="s">
        <v>7</v>
      </c>
      <c r="X27" s="24" t="s">
        <v>78</v>
      </c>
      <c r="Y27" s="24" t="s">
        <v>77</v>
      </c>
      <c r="Z27" s="24" t="s">
        <v>73</v>
      </c>
      <c r="AA27" s="24" t="s">
        <v>71</v>
      </c>
      <c r="AB27" s="24" t="s">
        <v>72</v>
      </c>
      <c r="AD27" s="24" t="s">
        <v>76</v>
      </c>
      <c r="AE27" s="24" t="s">
        <v>7</v>
      </c>
      <c r="AF27" s="24" t="s">
        <v>78</v>
      </c>
      <c r="AG27" s="24" t="s">
        <v>77</v>
      </c>
      <c r="AH27" s="24" t="s">
        <v>73</v>
      </c>
      <c r="AI27" s="24" t="s">
        <v>71</v>
      </c>
      <c r="AJ27" s="24" t="s">
        <v>72</v>
      </c>
      <c r="AL27" s="24" t="s">
        <v>76</v>
      </c>
      <c r="AM27" s="24" t="s">
        <v>7</v>
      </c>
      <c r="AN27" s="24" t="s">
        <v>78</v>
      </c>
      <c r="AO27" s="24" t="s">
        <v>77</v>
      </c>
      <c r="AP27" s="24" t="s">
        <v>73</v>
      </c>
      <c r="AQ27" s="24" t="s">
        <v>71</v>
      </c>
      <c r="AR27" s="24" t="s">
        <v>72</v>
      </c>
      <c r="AU27" s="83">
        <f>SUM(AU24:AU26)</f>
        <v>9</v>
      </c>
      <c r="AV27" s="84">
        <f>SUM(AV24:AV26)</f>
        <v>5</v>
      </c>
      <c r="AW27" s="85">
        <f>SUM(AU24:AV26)</f>
        <v>14</v>
      </c>
      <c r="AZ27" s="83">
        <f>SUM(AZ24:AZ26)</f>
        <v>9</v>
      </c>
      <c r="BA27" s="84">
        <f>SUM(BA24:BA26)</f>
        <v>5</v>
      </c>
      <c r="BB27" s="85">
        <f>SUM(AZ24:BA26)</f>
        <v>14</v>
      </c>
    </row>
    <row r="28" spans="1:64" ht="15.75" thickBot="1" x14ac:dyDescent="0.3">
      <c r="I28" s="32" t="s">
        <v>32</v>
      </c>
      <c r="J28" s="33"/>
      <c r="K28" s="38" t="s">
        <v>48</v>
      </c>
      <c r="L28" s="125"/>
      <c r="M28" s="38" t="s">
        <v>51</v>
      </c>
      <c r="N28" s="125"/>
      <c r="O28" s="128"/>
      <c r="P28" s="134"/>
      <c r="Q28" s="137"/>
      <c r="V28" s="68">
        <f>COUNTIF($C$3:$C$16,Z28)</f>
        <v>4</v>
      </c>
      <c r="W28" s="68">
        <v>2</v>
      </c>
      <c r="X28" s="69"/>
      <c r="Y28" s="69"/>
      <c r="Z28" s="67" t="s">
        <v>1</v>
      </c>
      <c r="AA28" s="65"/>
      <c r="AB28" s="137"/>
      <c r="AD28" s="68">
        <f>COUNTIF($C$3:$C$16,AH28)</f>
        <v>6</v>
      </c>
      <c r="AE28" s="68">
        <v>4</v>
      </c>
      <c r="AF28" s="69"/>
      <c r="AG28" s="69"/>
      <c r="AH28" s="67" t="s">
        <v>9</v>
      </c>
      <c r="AI28" s="65"/>
      <c r="AJ28" s="137"/>
      <c r="AL28" s="68">
        <f>COUNTIF($C$3:$C$16,AP28)</f>
        <v>4</v>
      </c>
      <c r="AM28" s="68">
        <v>3</v>
      </c>
      <c r="AN28" s="69"/>
      <c r="AO28" s="69"/>
      <c r="AP28" s="67" t="s">
        <v>10</v>
      </c>
      <c r="AQ28" s="65"/>
      <c r="AR28" s="137"/>
      <c r="AT28" s="104" t="s">
        <v>87</v>
      </c>
      <c r="AY28" s="104" t="s">
        <v>87</v>
      </c>
      <c r="BD28" s="104" t="s">
        <v>87</v>
      </c>
      <c r="BI28" s="104" t="s">
        <v>87</v>
      </c>
    </row>
    <row r="29" spans="1:64" ht="15.75" customHeight="1" x14ac:dyDescent="0.25">
      <c r="I29" s="34" t="s">
        <v>33</v>
      </c>
      <c r="J29" s="35"/>
      <c r="K29" s="42" t="s">
        <v>49</v>
      </c>
      <c r="L29" s="126"/>
      <c r="M29" s="42" t="s">
        <v>52</v>
      </c>
      <c r="N29" s="126"/>
      <c r="O29" s="129"/>
      <c r="P29" s="135"/>
      <c r="Q29" s="138"/>
      <c r="V29" s="156">
        <f>$A$17-V28</f>
        <v>10</v>
      </c>
      <c r="W29" s="156">
        <v>7</v>
      </c>
      <c r="X29" s="158"/>
      <c r="Y29" s="158"/>
      <c r="Z29" s="160" t="s">
        <v>82</v>
      </c>
      <c r="AA29" s="162"/>
      <c r="AB29" s="138"/>
      <c r="AD29" s="156">
        <f>$A$17-AD28</f>
        <v>8</v>
      </c>
      <c r="AE29" s="156">
        <v>5</v>
      </c>
      <c r="AF29" s="158"/>
      <c r="AG29" s="158"/>
      <c r="AH29" s="160" t="s">
        <v>81</v>
      </c>
      <c r="AI29" s="162"/>
      <c r="AJ29" s="138"/>
      <c r="AL29" s="156">
        <f>$A$17-AL28</f>
        <v>10</v>
      </c>
      <c r="AM29" s="156">
        <v>6</v>
      </c>
      <c r="AN29" s="158"/>
      <c r="AO29" s="158"/>
      <c r="AP29" s="160" t="s">
        <v>80</v>
      </c>
      <c r="AQ29" s="162"/>
      <c r="AR29" s="138"/>
      <c r="AT29" s="100" t="s">
        <v>0</v>
      </c>
      <c r="AU29" s="101"/>
      <c r="AV29" s="102"/>
      <c r="AW29" s="91"/>
      <c r="AY29" s="74" t="s">
        <v>1</v>
      </c>
      <c r="AZ29" s="101"/>
      <c r="BA29" s="102"/>
      <c r="BB29" s="91"/>
      <c r="BD29" s="74" t="s">
        <v>1</v>
      </c>
      <c r="BE29" s="101"/>
      <c r="BF29" s="102"/>
      <c r="BG29" s="91"/>
      <c r="BI29" s="74" t="s">
        <v>3</v>
      </c>
      <c r="BJ29" s="101"/>
      <c r="BK29" s="102"/>
      <c r="BL29" s="91"/>
    </row>
    <row r="30" spans="1:64" ht="15.75" thickBot="1" x14ac:dyDescent="0.3">
      <c r="I30" s="36" t="s">
        <v>34</v>
      </c>
      <c r="J30" s="37"/>
      <c r="K30" s="46" t="s">
        <v>50</v>
      </c>
      <c r="L30" s="127"/>
      <c r="M30" s="46" t="s">
        <v>53</v>
      </c>
      <c r="N30" s="127"/>
      <c r="O30" s="130"/>
      <c r="P30" s="136"/>
      <c r="Q30" s="139"/>
      <c r="V30" s="157"/>
      <c r="W30" s="157"/>
      <c r="X30" s="159"/>
      <c r="Y30" s="159"/>
      <c r="Z30" s="161"/>
      <c r="AA30" s="163"/>
      <c r="AB30" s="139"/>
      <c r="AD30" s="157"/>
      <c r="AE30" s="157"/>
      <c r="AF30" s="159"/>
      <c r="AG30" s="159"/>
      <c r="AH30" s="161"/>
      <c r="AI30" s="163"/>
      <c r="AJ30" s="139"/>
      <c r="AL30" s="157"/>
      <c r="AM30" s="157"/>
      <c r="AN30" s="159"/>
      <c r="AO30" s="159"/>
      <c r="AP30" s="161"/>
      <c r="AQ30" s="163"/>
      <c r="AR30" s="139"/>
      <c r="AT30" s="74" t="s">
        <v>6</v>
      </c>
      <c r="AU30" s="92"/>
      <c r="AV30" s="90"/>
      <c r="AW30" s="93"/>
      <c r="AY30" s="74" t="s">
        <v>9</v>
      </c>
      <c r="AZ30" s="92"/>
      <c r="BA30" s="90"/>
      <c r="BB30" s="93"/>
      <c r="BD30" s="75" t="s">
        <v>11</v>
      </c>
      <c r="BE30" s="94"/>
      <c r="BF30" s="103"/>
      <c r="BG30" s="95"/>
      <c r="BI30" s="75" t="s">
        <v>5</v>
      </c>
      <c r="BJ30" s="94"/>
      <c r="BK30" s="103"/>
      <c r="BL30" s="95"/>
    </row>
    <row r="31" spans="1:64" ht="15.75" thickBot="1" x14ac:dyDescent="0.3">
      <c r="AT31" s="75" t="s">
        <v>8</v>
      </c>
      <c r="AU31" s="94"/>
      <c r="AV31" s="103"/>
      <c r="AW31" s="95"/>
      <c r="AY31" s="75" t="s">
        <v>10</v>
      </c>
      <c r="AZ31" s="94"/>
      <c r="BA31" s="103"/>
      <c r="BB31" s="95"/>
      <c r="BE31" s="96"/>
      <c r="BF31" s="97"/>
      <c r="BG31" s="98"/>
      <c r="BJ31" s="96"/>
      <c r="BK31" s="97"/>
      <c r="BL31" s="98"/>
    </row>
    <row r="32" spans="1:64" ht="15.75" thickBot="1" x14ac:dyDescent="0.3">
      <c r="I32" s="122" t="s">
        <v>27</v>
      </c>
      <c r="J32" s="124" t="s">
        <v>95</v>
      </c>
      <c r="K32" s="148" t="s">
        <v>92</v>
      </c>
      <c r="L32" s="149"/>
      <c r="M32" s="148" t="s">
        <v>93</v>
      </c>
      <c r="N32" s="149"/>
      <c r="O32" s="150" t="s">
        <v>94</v>
      </c>
      <c r="P32" s="149"/>
      <c r="Q32" s="123" t="s">
        <v>58</v>
      </c>
      <c r="V32" s="24" t="s">
        <v>76</v>
      </c>
      <c r="W32" s="24" t="s">
        <v>7</v>
      </c>
      <c r="X32" s="24" t="s">
        <v>78</v>
      </c>
      <c r="Y32" s="24" t="s">
        <v>77</v>
      </c>
      <c r="Z32" s="24" t="s">
        <v>73</v>
      </c>
      <c r="AA32" s="24" t="s">
        <v>71</v>
      </c>
      <c r="AB32" s="24" t="s">
        <v>72</v>
      </c>
      <c r="AU32" s="96"/>
      <c r="AV32" s="97"/>
      <c r="AW32" s="98"/>
      <c r="AZ32" s="96"/>
      <c r="BA32" s="97"/>
      <c r="BB32" s="98"/>
    </row>
    <row r="33" spans="9:64" ht="15.75" thickBot="1" x14ac:dyDescent="0.3">
      <c r="I33" s="32" t="s">
        <v>28</v>
      </c>
      <c r="J33" s="33"/>
      <c r="K33" s="38" t="s">
        <v>38</v>
      </c>
      <c r="L33" s="125"/>
      <c r="M33" s="38" t="s">
        <v>39</v>
      </c>
      <c r="N33" s="125"/>
      <c r="O33" s="128"/>
      <c r="P33" s="134"/>
      <c r="Q33" s="137"/>
      <c r="V33" s="68">
        <f>COUNTIF($D$3:$D$16,Z33)</f>
        <v>7</v>
      </c>
      <c r="W33" s="68">
        <v>6</v>
      </c>
      <c r="X33" s="69"/>
      <c r="Y33" s="69"/>
      <c r="Z33" s="67" t="s">
        <v>11</v>
      </c>
      <c r="AA33" s="65"/>
      <c r="AB33" s="137"/>
      <c r="AT33" s="104" t="s">
        <v>89</v>
      </c>
      <c r="AY33" s="104" t="s">
        <v>89</v>
      </c>
      <c r="BD33" s="104" t="s">
        <v>89</v>
      </c>
      <c r="BI33" s="104" t="s">
        <v>89</v>
      </c>
    </row>
    <row r="34" spans="9:64" ht="15.75" thickBot="1" x14ac:dyDescent="0.3">
      <c r="I34" s="36" t="s">
        <v>29</v>
      </c>
      <c r="J34" s="37"/>
      <c r="K34" s="46" t="s">
        <v>40</v>
      </c>
      <c r="L34" s="127"/>
      <c r="M34" s="46" t="s">
        <v>41</v>
      </c>
      <c r="N34" s="127"/>
      <c r="O34" s="130"/>
      <c r="P34" s="136"/>
      <c r="Q34" s="146"/>
      <c r="V34" s="71">
        <f>$A$17-V33</f>
        <v>7</v>
      </c>
      <c r="W34" s="73">
        <v>3</v>
      </c>
      <c r="X34" s="121"/>
      <c r="Y34" s="121"/>
      <c r="Z34" s="73" t="s">
        <v>2</v>
      </c>
      <c r="AA34" s="72"/>
      <c r="AB34" s="146"/>
      <c r="AT34" s="100" t="s">
        <v>0</v>
      </c>
      <c r="AU34" s="105"/>
      <c r="AV34" s="106"/>
      <c r="AW34" s="107"/>
      <c r="AY34" s="74" t="s">
        <v>1</v>
      </c>
      <c r="AZ34" s="105"/>
      <c r="BA34" s="106"/>
      <c r="BB34" s="107"/>
      <c r="BD34" s="74" t="s">
        <v>1</v>
      </c>
      <c r="BE34" s="105"/>
      <c r="BF34" s="106"/>
      <c r="BG34" s="107"/>
      <c r="BI34" s="74" t="s">
        <v>1</v>
      </c>
      <c r="BJ34" s="105"/>
      <c r="BK34" s="106"/>
      <c r="BL34" s="107"/>
    </row>
    <row r="35" spans="9:64" ht="15.75" thickBot="1" x14ac:dyDescent="0.3">
      <c r="AT35" s="74" t="s">
        <v>6</v>
      </c>
      <c r="AU35" s="108"/>
      <c r="AV35" s="109"/>
      <c r="AW35" s="110"/>
      <c r="AY35" s="74" t="s">
        <v>9</v>
      </c>
      <c r="AZ35" s="108"/>
      <c r="BA35" s="109"/>
      <c r="BB35" s="110"/>
      <c r="BD35" s="75" t="s">
        <v>11</v>
      </c>
      <c r="BE35" s="111"/>
      <c r="BF35" s="112"/>
      <c r="BG35" s="113"/>
      <c r="BI35" s="75" t="s">
        <v>11</v>
      </c>
      <c r="BJ35" s="111"/>
      <c r="BK35" s="112"/>
      <c r="BL35" s="113"/>
    </row>
    <row r="36" spans="9:64" ht="15.75" thickBot="1" x14ac:dyDescent="0.3">
      <c r="I36" s="122" t="s">
        <v>35</v>
      </c>
      <c r="J36" s="124" t="s">
        <v>95</v>
      </c>
      <c r="K36" s="148" t="s">
        <v>92</v>
      </c>
      <c r="L36" s="149"/>
      <c r="M36" s="148" t="s">
        <v>93</v>
      </c>
      <c r="N36" s="149"/>
      <c r="O36" s="150" t="s">
        <v>94</v>
      </c>
      <c r="P36" s="149"/>
      <c r="Q36" s="123" t="s">
        <v>58</v>
      </c>
      <c r="V36" s="24" t="s">
        <v>76</v>
      </c>
      <c r="W36" s="24" t="s">
        <v>7</v>
      </c>
      <c r="X36" s="24" t="s">
        <v>78</v>
      </c>
      <c r="Y36" s="24" t="s">
        <v>77</v>
      </c>
      <c r="Z36" s="24" t="s">
        <v>73</v>
      </c>
      <c r="AA36" s="24" t="s">
        <v>71</v>
      </c>
      <c r="AB36" s="24" t="s">
        <v>72</v>
      </c>
      <c r="AT36" s="75" t="s">
        <v>8</v>
      </c>
      <c r="AU36" s="111"/>
      <c r="AV36" s="112"/>
      <c r="AW36" s="113"/>
      <c r="AY36" s="75" t="s">
        <v>10</v>
      </c>
      <c r="AZ36" s="111"/>
      <c r="BA36" s="112"/>
      <c r="BB36" s="113"/>
      <c r="BE36" s="114"/>
      <c r="BF36" s="115"/>
      <c r="BG36" s="118"/>
      <c r="BJ36" s="114"/>
      <c r="BK36" s="115"/>
      <c r="BL36" s="117"/>
    </row>
    <row r="37" spans="9:64" ht="15.75" thickBot="1" x14ac:dyDescent="0.3">
      <c r="I37" s="32" t="s">
        <v>36</v>
      </c>
      <c r="J37" s="33"/>
      <c r="K37" s="38" t="s">
        <v>57</v>
      </c>
      <c r="L37" s="125"/>
      <c r="M37" s="38" t="s">
        <v>55</v>
      </c>
      <c r="N37" s="125"/>
      <c r="O37" s="128"/>
      <c r="P37" s="134"/>
      <c r="Q37" s="137"/>
      <c r="V37" s="68">
        <f>COUNTIF($E$3:$E$16,Z37)</f>
        <v>8</v>
      </c>
      <c r="W37" s="68">
        <v>6</v>
      </c>
      <c r="X37" s="69"/>
      <c r="Y37" s="69"/>
      <c r="Z37" s="67" t="s">
        <v>3</v>
      </c>
      <c r="AA37" s="65"/>
      <c r="AB37" s="137"/>
      <c r="AU37" s="114"/>
      <c r="AV37" s="115"/>
      <c r="AW37" s="117"/>
      <c r="AZ37" s="114"/>
      <c r="BA37" s="115"/>
      <c r="BB37" s="117"/>
      <c r="BE37" s="99"/>
      <c r="BF37" s="99"/>
      <c r="BJ37" s="99"/>
      <c r="BK37" s="99"/>
    </row>
    <row r="38" spans="9:64" ht="15.75" thickBot="1" x14ac:dyDescent="0.3">
      <c r="I38" s="36" t="s">
        <v>37</v>
      </c>
      <c r="J38" s="37"/>
      <c r="K38" s="46" t="s">
        <v>54</v>
      </c>
      <c r="L38" s="127"/>
      <c r="M38" s="46" t="s">
        <v>56</v>
      </c>
      <c r="N38" s="127"/>
      <c r="O38" s="130"/>
      <c r="P38" s="136"/>
      <c r="Q38" s="146"/>
      <c r="V38" s="71">
        <f>$A$17-V37</f>
        <v>6</v>
      </c>
      <c r="W38" s="73">
        <v>3</v>
      </c>
      <c r="X38" s="121"/>
      <c r="Y38" s="121"/>
      <c r="Z38" s="73" t="s">
        <v>5</v>
      </c>
      <c r="AA38" s="72"/>
      <c r="AB38" s="146"/>
      <c r="AU38" s="99"/>
      <c r="AV38" s="99"/>
      <c r="AZ38" s="99"/>
      <c r="BA38" s="99"/>
    </row>
    <row r="39" spans="9:64" x14ac:dyDescent="0.25">
      <c r="AW39" s="131"/>
    </row>
  </sheetData>
  <autoFilter ref="A2:F16">
    <sortState ref="A3:F17">
      <sortCondition ref="A2:A16"/>
    </sortState>
  </autoFilter>
  <mergeCells count="74"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  <mergeCell ref="V29:V30"/>
    <mergeCell ref="W29:W30"/>
    <mergeCell ref="X29:X30"/>
    <mergeCell ref="Y29:Y30"/>
    <mergeCell ref="Z29:Z30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AL24:AL25"/>
    <mergeCell ref="AM24:AM25"/>
    <mergeCell ref="Z24:Z25"/>
    <mergeCell ref="AA24:AA25"/>
    <mergeCell ref="AD24:AD25"/>
    <mergeCell ref="AE24:AE25"/>
    <mergeCell ref="AF24:AF25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M19:M20"/>
    <mergeCell ref="P23:P25"/>
    <mergeCell ref="Q23:Q25"/>
    <mergeCell ref="I16:Q16"/>
    <mergeCell ref="I18:L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showGridLines="0" workbookViewId="0">
      <selection activeCell="C1" sqref="C1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0.1406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19" width="2.85546875" bestFit="1" customWidth="1"/>
    <col min="20" max="20" width="3.5703125" bestFit="1" customWidth="1"/>
    <col min="21" max="22" width="5.85546875" bestFit="1" customWidth="1"/>
    <col min="23" max="23" width="8.7109375" customWidth="1"/>
    <col min="24" max="24" width="5.42578125" bestFit="1" customWidth="1"/>
    <col min="25" max="25" width="7.5703125" bestFit="1" customWidth="1"/>
    <col min="26" max="26" width="1.140625" customWidth="1"/>
    <col min="27" max="27" width="2.85546875" bestFit="1" customWidth="1"/>
    <col min="28" max="28" width="3.5703125" bestFit="1" customWidth="1"/>
    <col min="29" max="29" width="7.85546875" bestFit="1" customWidth="1"/>
    <col min="30" max="30" width="5.85546875" bestFit="1" customWidth="1"/>
    <col min="31" max="31" width="8.7109375" customWidth="1"/>
    <col min="32" max="32" width="5.42578125" bestFit="1" customWidth="1"/>
    <col min="33" max="33" width="7.5703125" bestFit="1" customWidth="1"/>
    <col min="34" max="34" width="1.140625" customWidth="1"/>
    <col min="35" max="35" width="2.85546875" bestFit="1" customWidth="1"/>
    <col min="36" max="36" width="3.5703125" bestFit="1" customWidth="1"/>
    <col min="37" max="37" width="7.85546875" bestFit="1" customWidth="1"/>
    <col min="38" max="38" width="5.85546875" bestFit="1" customWidth="1"/>
    <col min="39" max="39" width="8.42578125" customWidth="1"/>
    <col min="40" max="40" width="5.42578125" bestFit="1" customWidth="1"/>
    <col min="41" max="41" width="7.5703125" bestFit="1" customWidth="1"/>
    <col min="42" max="42" width="2.42578125" customWidth="1"/>
    <col min="43" max="43" width="8.85546875" bestFit="1" customWidth="1"/>
    <col min="44" max="45" width="4.42578125" bestFit="1" customWidth="1"/>
    <col min="46" max="46" width="5.42578125" bestFit="1" customWidth="1"/>
    <col min="47" max="47" width="2.140625" customWidth="1"/>
    <col min="48" max="48" width="11.7109375" bestFit="1" customWidth="1"/>
    <col min="49" max="50" width="4.42578125" bestFit="1" customWidth="1"/>
    <col min="51" max="51" width="5.42578125" bestFit="1" customWidth="1"/>
    <col min="52" max="52" width="2" customWidth="1"/>
    <col min="53" max="53" width="8.85546875" bestFit="1" customWidth="1"/>
    <col min="54" max="55" width="4.42578125" bestFit="1" customWidth="1"/>
    <col min="56" max="56" width="6.42578125" bestFit="1" customWidth="1"/>
    <col min="57" max="57" width="2.140625" customWidth="1"/>
    <col min="58" max="58" width="8.85546875" bestFit="1" customWidth="1"/>
    <col min="59" max="60" width="4.42578125" bestFit="1" customWidth="1"/>
    <col min="61" max="61" width="5.42578125" bestFit="1" customWidth="1"/>
  </cols>
  <sheetData>
    <row r="1" spans="1:61" ht="15.75" thickBot="1" x14ac:dyDescent="0.3"/>
    <row r="2" spans="1:61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5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5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5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5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5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5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5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5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5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5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5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5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.75" thickBot="1" x14ac:dyDescent="0.3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40" t="s">
        <v>83</v>
      </c>
      <c r="J16" s="141"/>
      <c r="K16" s="141"/>
      <c r="L16" s="141"/>
      <c r="M16" s="141"/>
      <c r="N16" s="141"/>
      <c r="O16" s="141"/>
      <c r="P16" s="141"/>
      <c r="Q16" s="142"/>
      <c r="S16" s="140" t="s">
        <v>84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2"/>
      <c r="AQ16" s="140" t="s">
        <v>88</v>
      </c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2"/>
    </row>
    <row r="17" spans="1:61" ht="15.75" thickBot="1" x14ac:dyDescent="0.3">
      <c r="A17" s="21">
        <f>MAX(A3:A16)</f>
        <v>14</v>
      </c>
    </row>
    <row r="18" spans="1:61" ht="15.75" thickBot="1" x14ac:dyDescent="0.3">
      <c r="I18" s="143" t="s">
        <v>23</v>
      </c>
      <c r="J18" s="144"/>
      <c r="K18" s="144"/>
      <c r="L18" s="145"/>
      <c r="M18" s="24" t="s">
        <v>30</v>
      </c>
      <c r="X18" s="24" t="s">
        <v>71</v>
      </c>
      <c r="AQ18" s="104" t="s">
        <v>17</v>
      </c>
      <c r="AR18" s="151" t="s">
        <v>85</v>
      </c>
      <c r="AS18" s="152"/>
      <c r="AV18" s="104" t="s">
        <v>31</v>
      </c>
      <c r="AW18" s="151" t="s">
        <v>85</v>
      </c>
      <c r="AX18" s="152"/>
      <c r="BA18" s="104" t="s">
        <v>27</v>
      </c>
      <c r="BB18" s="151" t="s">
        <v>85</v>
      </c>
      <c r="BC18" s="152"/>
      <c r="BF18" s="104" t="s">
        <v>35</v>
      </c>
      <c r="BG18" s="151" t="s">
        <v>85</v>
      </c>
      <c r="BH18" s="152"/>
    </row>
    <row r="19" spans="1:61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32">
        <f>SUM(L19:L20)</f>
        <v>0.94028595867063092</v>
      </c>
      <c r="X19" s="64">
        <f>J19^2+(1-J19)^2</f>
        <v>0.54081632653061218</v>
      </c>
      <c r="AQ19" s="104" t="s">
        <v>86</v>
      </c>
      <c r="AR19" s="88" t="s">
        <v>7</v>
      </c>
      <c r="AS19" s="89" t="s">
        <v>4</v>
      </c>
      <c r="AV19" s="104" t="s">
        <v>86</v>
      </c>
      <c r="AW19" s="88" t="s">
        <v>7</v>
      </c>
      <c r="AX19" s="89" t="s">
        <v>4</v>
      </c>
      <c r="BA19" s="104" t="s">
        <v>86</v>
      </c>
      <c r="BB19" s="88" t="s">
        <v>7</v>
      </c>
      <c r="BC19" s="89" t="s">
        <v>4</v>
      </c>
      <c r="BF19" s="104" t="s">
        <v>86</v>
      </c>
      <c r="BG19" s="88" t="s">
        <v>7</v>
      </c>
      <c r="BH19" s="89" t="s">
        <v>4</v>
      </c>
    </row>
    <row r="20" spans="1:61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33"/>
      <c r="AQ20" s="74" t="s">
        <v>0</v>
      </c>
      <c r="AR20" s="86">
        <f>T23</f>
        <v>2</v>
      </c>
      <c r="AS20" s="87">
        <f>S23-T23</f>
        <v>3</v>
      </c>
      <c r="AT20" s="80">
        <f>SUM(AR20:AS20)</f>
        <v>5</v>
      </c>
      <c r="AV20" s="74" t="s">
        <v>1</v>
      </c>
      <c r="AW20" s="86">
        <f>T28</f>
        <v>2</v>
      </c>
      <c r="AX20" s="87">
        <f>S28-T28</f>
        <v>2</v>
      </c>
      <c r="AY20" s="80">
        <f>SUM(AW20:AX20)</f>
        <v>4</v>
      </c>
      <c r="BA20" s="74" t="s">
        <v>2</v>
      </c>
      <c r="BB20" s="86">
        <f>T34</f>
        <v>3</v>
      </c>
      <c r="BC20" s="87">
        <f>S34-BB20</f>
        <v>4</v>
      </c>
      <c r="BD20" s="80">
        <f>SUM(BB20:BC20)</f>
        <v>7</v>
      </c>
      <c r="BF20" s="74" t="s">
        <v>3</v>
      </c>
      <c r="BG20" s="86">
        <f>T37</f>
        <v>6</v>
      </c>
      <c r="BH20" s="87">
        <f>S37-BG20</f>
        <v>2</v>
      </c>
      <c r="BI20" s="80">
        <f>SUM(BG20:BH20)</f>
        <v>8</v>
      </c>
    </row>
    <row r="21" spans="1:61" ht="15.75" thickBot="1" x14ac:dyDescent="0.3">
      <c r="AQ21" s="74" t="s">
        <v>6</v>
      </c>
      <c r="AR21" s="76">
        <f>AB23</f>
        <v>4</v>
      </c>
      <c r="AS21" s="77">
        <f>AA23-AB23</f>
        <v>0</v>
      </c>
      <c r="AT21" s="81">
        <f>SUM(AR21:AS21)</f>
        <v>4</v>
      </c>
      <c r="AV21" s="74" t="s">
        <v>9</v>
      </c>
      <c r="AW21" s="76">
        <f>AB28</f>
        <v>4</v>
      </c>
      <c r="AX21" s="77">
        <f>AA28-AB28</f>
        <v>2</v>
      </c>
      <c r="AY21" s="81">
        <f>SUM(AW21:AX21)</f>
        <v>6</v>
      </c>
      <c r="BA21" s="75" t="s">
        <v>11</v>
      </c>
      <c r="BB21" s="78">
        <f>T33</f>
        <v>6</v>
      </c>
      <c r="BC21" s="79">
        <f>S33-BB21</f>
        <v>1</v>
      </c>
      <c r="BD21" s="82">
        <f>SUM(BB21:BC21)</f>
        <v>7</v>
      </c>
      <c r="BF21" s="75" t="s">
        <v>5</v>
      </c>
      <c r="BG21" s="78">
        <f>T38</f>
        <v>3</v>
      </c>
      <c r="BH21" s="79">
        <f>S38-BG21</f>
        <v>3</v>
      </c>
      <c r="BI21" s="82">
        <f>SUM(BG21:BH21)</f>
        <v>6</v>
      </c>
    </row>
    <row r="22" spans="1:61" ht="14.45" customHeight="1" thickBot="1" x14ac:dyDescent="0.3">
      <c r="I22" s="61" t="s">
        <v>17</v>
      </c>
      <c r="J22" s="62"/>
      <c r="K22" s="62"/>
      <c r="L22" s="62"/>
      <c r="M22" s="62"/>
      <c r="N22" s="62"/>
      <c r="O22" s="62"/>
      <c r="P22" s="63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5" t="s">
        <v>8</v>
      </c>
      <c r="AR22" s="78">
        <f>AJ23</f>
        <v>3</v>
      </c>
      <c r="AS22" s="79">
        <f>AI23-AJ23</f>
        <v>2</v>
      </c>
      <c r="AT22" s="82">
        <f>SUM(AR22:AS22)</f>
        <v>5</v>
      </c>
      <c r="AV22" s="75" t="s">
        <v>10</v>
      </c>
      <c r="AW22" s="78">
        <f>AJ28</f>
        <v>3</v>
      </c>
      <c r="AX22" s="79">
        <f>AI28-AJ28</f>
        <v>1</v>
      </c>
      <c r="AY22" s="82">
        <f>SUM(AW22:AX22)</f>
        <v>4</v>
      </c>
      <c r="BB22" s="83">
        <f>SUM(BB20:BB21)</f>
        <v>9</v>
      </c>
      <c r="BC22" s="84">
        <f>SUM(BC20:BC21)</f>
        <v>5</v>
      </c>
      <c r="BD22" s="85">
        <f>SUM(BB20:BC21)</f>
        <v>14</v>
      </c>
      <c r="BG22" s="83">
        <f>SUM(BG20:BG21)</f>
        <v>9</v>
      </c>
      <c r="BH22" s="84">
        <f>SUM(BH20:BH21)</f>
        <v>5</v>
      </c>
      <c r="BI22" s="85">
        <f>SUM(BG20:BH21)</f>
        <v>14</v>
      </c>
    </row>
    <row r="23" spans="1:61" ht="14.45" customHeight="1" thickBot="1" x14ac:dyDescent="0.3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34">
        <f>J23*O23+J24*O24+J25*O25</f>
        <v>0.69353613889619181</v>
      </c>
      <c r="Q23" s="137">
        <f>$M$19-P23</f>
        <v>0.24674981977443911</v>
      </c>
      <c r="S23" s="68">
        <f>COUNTIF($B$3:$B$16,W23)</f>
        <v>5</v>
      </c>
      <c r="T23" s="68">
        <v>2</v>
      </c>
      <c r="U23" s="69">
        <f>T23/S23</f>
        <v>0.4</v>
      </c>
      <c r="V23" s="69">
        <f>S23/$A$17</f>
        <v>0.35714285714285715</v>
      </c>
      <c r="W23" s="67" t="s">
        <v>0</v>
      </c>
      <c r="X23" s="65">
        <f>1-((U23)^2+(1-U23)^2)</f>
        <v>0.48</v>
      </c>
      <c r="Y23" s="137">
        <f>SUMPRODUCT(V23:V25,X23:X25)</f>
        <v>0.39365079365079358</v>
      </c>
      <c r="AA23" s="68">
        <f>COUNTIF($B$3:$B$16,AE23)</f>
        <v>4</v>
      </c>
      <c r="AB23" s="68">
        <v>4</v>
      </c>
      <c r="AC23" s="69">
        <f>AB23/AA23</f>
        <v>1</v>
      </c>
      <c r="AD23" s="69">
        <f>AA23/$A$17</f>
        <v>0.2857142857142857</v>
      </c>
      <c r="AE23" s="67" t="s">
        <v>6</v>
      </c>
      <c r="AF23" s="65">
        <f>1-((AC23)^2+(1-AC23)^2)</f>
        <v>0</v>
      </c>
      <c r="AG23" s="153">
        <f>SUMPRODUCT(AD23:AD25,AF23:AF25)</f>
        <v>0.35714285714285715</v>
      </c>
      <c r="AI23" s="68">
        <f>COUNTIF($B$3:$B$16,AM23)</f>
        <v>5</v>
      </c>
      <c r="AJ23" s="68">
        <v>3</v>
      </c>
      <c r="AK23" s="69">
        <f>AJ23/AI23</f>
        <v>0.6</v>
      </c>
      <c r="AL23" s="69">
        <f>AI23/$A$17</f>
        <v>0.35714285714285715</v>
      </c>
      <c r="AM23" s="67" t="s">
        <v>8</v>
      </c>
      <c r="AN23" s="65">
        <f>1-((AK23)^2+(1-AK23)^2)</f>
        <v>0.48</v>
      </c>
      <c r="AO23" s="137">
        <f>SUMPRODUCT(AL23:AL25,AN23:AN25)</f>
        <v>0.45714285714285707</v>
      </c>
      <c r="AR23" s="83">
        <f>SUM(AR20:AR22)</f>
        <v>9</v>
      </c>
      <c r="AS23" s="84">
        <f>SUM(AS20:AS22)</f>
        <v>5</v>
      </c>
      <c r="AT23" s="85">
        <f>SUM(AR20:AS22)</f>
        <v>14</v>
      </c>
      <c r="AW23" s="83">
        <f>SUM(AW20:AW22)</f>
        <v>9</v>
      </c>
      <c r="AX23" s="84">
        <f>SUM(AX20:AX22)</f>
        <v>5</v>
      </c>
      <c r="AY23" s="85">
        <f>SUM(AW20:AX22)</f>
        <v>14</v>
      </c>
      <c r="BA23" s="104" t="s">
        <v>87</v>
      </c>
      <c r="BF23" s="104" t="s">
        <v>87</v>
      </c>
    </row>
    <row r="24" spans="1:61" ht="15.75" thickBot="1" x14ac:dyDescent="0.3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35"/>
      <c r="Q24" s="138"/>
      <c r="S24" s="156">
        <f>$A$17-S23</f>
        <v>9</v>
      </c>
      <c r="T24" s="156">
        <v>7</v>
      </c>
      <c r="U24" s="158">
        <f t="shared" ref="U24:U25" si="1">T24/S24</f>
        <v>0.77777777777777779</v>
      </c>
      <c r="V24" s="158">
        <f>1-V23</f>
        <v>0.64285714285714279</v>
      </c>
      <c r="W24" s="160" t="s">
        <v>74</v>
      </c>
      <c r="X24" s="162">
        <f>1-((U24)^2+(1-U24)^2)</f>
        <v>0.34567901234567899</v>
      </c>
      <c r="Y24" s="138"/>
      <c r="AA24" s="156">
        <f>$A$17-AA23</f>
        <v>10</v>
      </c>
      <c r="AB24" s="156">
        <v>5</v>
      </c>
      <c r="AC24" s="158">
        <f t="shared" ref="AC24:AC25" si="2">AB24/AA24</f>
        <v>0.5</v>
      </c>
      <c r="AD24" s="158">
        <f>1-AD23</f>
        <v>0.7142857142857143</v>
      </c>
      <c r="AE24" s="160" t="s">
        <v>79</v>
      </c>
      <c r="AF24" s="162">
        <f>1-((AC24)^2+(1-AC24)^2)</f>
        <v>0.5</v>
      </c>
      <c r="AG24" s="154"/>
      <c r="AI24" s="156">
        <f>$A$17-AI23</f>
        <v>9</v>
      </c>
      <c r="AJ24" s="156">
        <v>6</v>
      </c>
      <c r="AK24" s="158">
        <f t="shared" ref="AK24:AK25" si="3">AJ24/AI24</f>
        <v>0.66666666666666663</v>
      </c>
      <c r="AL24" s="158">
        <f>1-AL23</f>
        <v>0.64285714285714279</v>
      </c>
      <c r="AM24" s="160" t="s">
        <v>75</v>
      </c>
      <c r="AN24" s="162">
        <f>1-((AK24)^2+(1-AK24)^2)</f>
        <v>0.44444444444444442</v>
      </c>
      <c r="AO24" s="138"/>
      <c r="AQ24" s="104" t="s">
        <v>87</v>
      </c>
      <c r="AV24" s="104" t="s">
        <v>87</v>
      </c>
      <c r="BA24" s="74" t="s">
        <v>1</v>
      </c>
      <c r="BB24" s="101">
        <f>BD20*BB$22/$BD$22</f>
        <v>4.5</v>
      </c>
      <c r="BC24" s="102">
        <f>BD20*BC$22/$BD$22</f>
        <v>2.5</v>
      </c>
      <c r="BD24" s="91">
        <f>SUM(BB24:BC24)</f>
        <v>7</v>
      </c>
      <c r="BF24" s="74" t="s">
        <v>3</v>
      </c>
      <c r="BG24" s="101">
        <f>BG$22*BI20/$BI$22</f>
        <v>5.1428571428571432</v>
      </c>
      <c r="BH24" s="102">
        <f>BH$22*BI20/$BI$22</f>
        <v>2.8571428571428572</v>
      </c>
      <c r="BI24" s="91">
        <f>SUM(BG24:BH24)</f>
        <v>8</v>
      </c>
    </row>
    <row r="25" spans="1:61" ht="15.75" thickBot="1" x14ac:dyDescent="0.3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36"/>
      <c r="Q25" s="139"/>
      <c r="S25" s="157"/>
      <c r="T25" s="157"/>
      <c r="U25" s="159" t="e">
        <f t="shared" si="1"/>
        <v>#DIV/0!</v>
      </c>
      <c r="V25" s="159"/>
      <c r="W25" s="161"/>
      <c r="X25" s="163"/>
      <c r="Y25" s="139"/>
      <c r="AA25" s="157"/>
      <c r="AB25" s="157"/>
      <c r="AC25" s="159" t="e">
        <f t="shared" si="2"/>
        <v>#DIV/0!</v>
      </c>
      <c r="AD25" s="159"/>
      <c r="AE25" s="161"/>
      <c r="AF25" s="163"/>
      <c r="AG25" s="155"/>
      <c r="AI25" s="157"/>
      <c r="AJ25" s="157"/>
      <c r="AK25" s="159" t="e">
        <f t="shared" si="3"/>
        <v>#DIV/0!</v>
      </c>
      <c r="AL25" s="159"/>
      <c r="AM25" s="161"/>
      <c r="AN25" s="163"/>
      <c r="AO25" s="139"/>
      <c r="AQ25" s="100" t="s">
        <v>0</v>
      </c>
      <c r="AR25" s="101">
        <f>AR$23*AT20/$AT$23</f>
        <v>3.2142857142857144</v>
      </c>
      <c r="AS25" s="102">
        <f>AS$23*AT20/$AT$23</f>
        <v>1.7857142857142858</v>
      </c>
      <c r="AT25" s="91">
        <f>SUM(AR25:AS25)</f>
        <v>5</v>
      </c>
      <c r="AV25" s="74" t="s">
        <v>1</v>
      </c>
      <c r="AW25" s="101">
        <f>AY20*AW$23/$AY$23</f>
        <v>2.5714285714285716</v>
      </c>
      <c r="AX25" s="102">
        <f>AY20*AX$23/$AY$23</f>
        <v>1.4285714285714286</v>
      </c>
      <c r="AY25" s="91">
        <f>SUM(AW25:AX25)</f>
        <v>4</v>
      </c>
      <c r="BA25" s="75" t="s">
        <v>11</v>
      </c>
      <c r="BB25" s="94">
        <f>BD21*BB$22/$BD$22</f>
        <v>4.5</v>
      </c>
      <c r="BC25" s="103">
        <f>BD21*BC$22/$BD$22</f>
        <v>2.5</v>
      </c>
      <c r="BD25" s="95">
        <f>SUM(BB25:BC25)</f>
        <v>7</v>
      </c>
      <c r="BF25" s="75" t="s">
        <v>5</v>
      </c>
      <c r="BG25" s="94">
        <f>BG$22*BI21/$BI$22</f>
        <v>3.8571428571428572</v>
      </c>
      <c r="BH25" s="103">
        <f>BH$22*BI21/$BI$22</f>
        <v>2.1428571428571428</v>
      </c>
      <c r="BI25" s="95">
        <f>SUM(BG25:BH25)</f>
        <v>6</v>
      </c>
    </row>
    <row r="26" spans="1:61" ht="15.75" thickBot="1" x14ac:dyDescent="0.3">
      <c r="AQ26" s="74" t="s">
        <v>6</v>
      </c>
      <c r="AR26" s="92">
        <f>AR$23*AT21/$AT$23</f>
        <v>2.5714285714285716</v>
      </c>
      <c r="AS26" s="90">
        <f>AS$23*AT21/$AT$23</f>
        <v>1.4285714285714286</v>
      </c>
      <c r="AT26" s="93">
        <f>SUM(AR26:AS26)</f>
        <v>4</v>
      </c>
      <c r="AV26" s="74" t="s">
        <v>9</v>
      </c>
      <c r="AW26" s="92">
        <f>AY21*AW$23/$AY$23</f>
        <v>3.8571428571428572</v>
      </c>
      <c r="AX26" s="90">
        <f>AY21*AX$23/$AY$23</f>
        <v>2.1428571428571428</v>
      </c>
      <c r="AY26" s="93">
        <f>SUM(AW26:AX26)</f>
        <v>6</v>
      </c>
      <c r="BB26" s="96">
        <f>SUM(BB24:BB25)</f>
        <v>9</v>
      </c>
      <c r="BC26" s="97">
        <f>SUM(BC24:BC25)</f>
        <v>5</v>
      </c>
      <c r="BD26" s="98">
        <f>SUM(BB24:BC25)</f>
        <v>14</v>
      </c>
      <c r="BG26" s="96">
        <f>SUM(BG24:BG25)</f>
        <v>9</v>
      </c>
      <c r="BH26" s="97">
        <f>SUM(BH24:BH25)</f>
        <v>5</v>
      </c>
      <c r="BI26" s="98">
        <f>SUM(BG24:BH25)</f>
        <v>14</v>
      </c>
    </row>
    <row r="27" spans="1:61" ht="15" customHeight="1" thickBot="1" x14ac:dyDescent="0.3">
      <c r="I27" s="61" t="s">
        <v>31</v>
      </c>
      <c r="J27" s="62"/>
      <c r="K27" s="62"/>
      <c r="L27" s="62"/>
      <c r="M27" s="62"/>
      <c r="N27" s="62"/>
      <c r="O27" s="62"/>
      <c r="P27" s="63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5" t="s">
        <v>8</v>
      </c>
      <c r="AR27" s="94">
        <f>AR$23*AT22/$AT$23</f>
        <v>3.2142857142857144</v>
      </c>
      <c r="AS27" s="103">
        <f>AS$23*AT22/$AT$23</f>
        <v>1.7857142857142858</v>
      </c>
      <c r="AT27" s="95">
        <f>SUM(AR27:AS27)</f>
        <v>5</v>
      </c>
      <c r="AV27" s="75" t="s">
        <v>10</v>
      </c>
      <c r="AW27" s="94">
        <f>AY22*AW$23/$AY$23</f>
        <v>2.5714285714285716</v>
      </c>
      <c r="AX27" s="103">
        <f>AY22*AX$23/$AY$23</f>
        <v>1.4285714285714286</v>
      </c>
      <c r="AY27" s="95">
        <f>SUM(AW27:AX27)</f>
        <v>4</v>
      </c>
      <c r="BB27" s="99"/>
      <c r="BC27" s="99"/>
      <c r="BG27" s="99"/>
      <c r="BH27" s="99"/>
    </row>
    <row r="28" spans="1:61" ht="15.75" thickBot="1" x14ac:dyDescent="0.3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34">
        <f>J28*O28+J29*O29+J30*O30</f>
        <v>0.91106339301167627</v>
      </c>
      <c r="Q28" s="137">
        <f>$M$19-P28</f>
        <v>2.9222565658954647E-2</v>
      </c>
      <c r="S28" s="68">
        <f>COUNTIF($C$3:$C$16,W28)</f>
        <v>4</v>
      </c>
      <c r="T28" s="68">
        <v>2</v>
      </c>
      <c r="U28" s="69">
        <f>T28/S28</f>
        <v>0.5</v>
      </c>
      <c r="V28" s="69">
        <f>S28/$A$17</f>
        <v>0.2857142857142857</v>
      </c>
      <c r="W28" s="67" t="s">
        <v>1</v>
      </c>
      <c r="X28" s="65">
        <f>1-((U28)^2+(1-U28)^2)</f>
        <v>0.5</v>
      </c>
      <c r="Y28" s="137">
        <f>SUMPRODUCT(V28:V30,X28:X30)</f>
        <v>0.44285714285714289</v>
      </c>
      <c r="AA28" s="68">
        <f>COUNTIF($C$3:$C$16,AE28)</f>
        <v>6</v>
      </c>
      <c r="AB28" s="68">
        <v>4</v>
      </c>
      <c r="AC28" s="69">
        <f>AB28/AA28</f>
        <v>0.66666666666666663</v>
      </c>
      <c r="AD28" s="69">
        <f>AA28/$A$17</f>
        <v>0.42857142857142855</v>
      </c>
      <c r="AE28" s="67" t="s">
        <v>9</v>
      </c>
      <c r="AF28" s="65">
        <f>1-((AC28)^2+(1-AC28)^2)</f>
        <v>0.44444444444444442</v>
      </c>
      <c r="AG28" s="137">
        <f>SUMPRODUCT(AD28:AD30,AF28:AF30)</f>
        <v>0.45833333333333331</v>
      </c>
      <c r="AI28" s="68">
        <f>COUNTIF($C$3:$C$16,AM28)</f>
        <v>4</v>
      </c>
      <c r="AJ28" s="68">
        <v>3</v>
      </c>
      <c r="AK28" s="69">
        <f>AJ28/AI28</f>
        <v>0.75</v>
      </c>
      <c r="AL28" s="69">
        <f>AI28/$A$17</f>
        <v>0.2857142857142857</v>
      </c>
      <c r="AM28" s="67" t="s">
        <v>10</v>
      </c>
      <c r="AN28" s="65">
        <f>1-((AK28)^2+(1-AK28)^2)</f>
        <v>0.375</v>
      </c>
      <c r="AO28" s="137">
        <f>SUMPRODUCT(AL28:AL30,AN28:AN30)</f>
        <v>0.45</v>
      </c>
      <c r="AR28" s="96">
        <f>SUM(AR25:AR27)</f>
        <v>9</v>
      </c>
      <c r="AS28" s="97">
        <f>SUM(AS25:AS27)</f>
        <v>5</v>
      </c>
      <c r="AT28" s="98">
        <f>SUM(AR25:AS27)</f>
        <v>14.000000000000002</v>
      </c>
      <c r="AW28" s="96">
        <f>SUM(AW25:AW27)</f>
        <v>9</v>
      </c>
      <c r="AX28" s="97">
        <f>SUM(AX25:AX27)</f>
        <v>5</v>
      </c>
      <c r="AY28" s="98">
        <f>SUM(AW25:AX27)</f>
        <v>14</v>
      </c>
    </row>
    <row r="29" spans="1:61" ht="15.75" thickBot="1" x14ac:dyDescent="0.3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35"/>
      <c r="Q29" s="138"/>
      <c r="S29" s="156">
        <f>$A$17-S28</f>
        <v>10</v>
      </c>
      <c r="T29" s="156">
        <v>7</v>
      </c>
      <c r="U29" s="158">
        <f t="shared" ref="U29:U30" si="5">T29/S29</f>
        <v>0.7</v>
      </c>
      <c r="V29" s="158">
        <f>1-V28</f>
        <v>0.7142857142857143</v>
      </c>
      <c r="W29" s="160" t="s">
        <v>82</v>
      </c>
      <c r="X29" s="162">
        <f>1-((U29)^2+(1-U29)^2)</f>
        <v>0.42000000000000004</v>
      </c>
      <c r="Y29" s="138"/>
      <c r="AA29" s="156">
        <f>$A$17-AA28</f>
        <v>8</v>
      </c>
      <c r="AB29" s="156">
        <v>5</v>
      </c>
      <c r="AC29" s="158">
        <f t="shared" ref="AC29:AC30" si="6">AB29/AA29</f>
        <v>0.625</v>
      </c>
      <c r="AD29" s="158">
        <f>1-AD28</f>
        <v>0.5714285714285714</v>
      </c>
      <c r="AE29" s="160" t="s">
        <v>81</v>
      </c>
      <c r="AF29" s="162">
        <f>1-((AC29)^2+(1-AC29)^2)</f>
        <v>0.46875</v>
      </c>
      <c r="AG29" s="138"/>
      <c r="AI29" s="156">
        <f>$A$17-AI28</f>
        <v>10</v>
      </c>
      <c r="AJ29" s="156">
        <v>6</v>
      </c>
      <c r="AK29" s="158">
        <f t="shared" ref="AK29:AK30" si="7">AJ29/AI29</f>
        <v>0.6</v>
      </c>
      <c r="AL29" s="158">
        <f>1-AL28</f>
        <v>0.7142857142857143</v>
      </c>
      <c r="AM29" s="160" t="s">
        <v>80</v>
      </c>
      <c r="AN29" s="162">
        <f>1-((AK29)^2+(1-AK29)^2)</f>
        <v>0.48</v>
      </c>
      <c r="AO29" s="138"/>
      <c r="AQ29" s="104" t="s">
        <v>89</v>
      </c>
      <c r="AV29" s="104" t="s">
        <v>89</v>
      </c>
      <c r="BA29" s="104" t="s">
        <v>89</v>
      </c>
      <c r="BF29" s="104" t="s">
        <v>89</v>
      </c>
    </row>
    <row r="30" spans="1:61" ht="15.75" thickBot="1" x14ac:dyDescent="0.3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36"/>
      <c r="Q30" s="139"/>
      <c r="S30" s="157"/>
      <c r="T30" s="157"/>
      <c r="U30" s="159" t="e">
        <f t="shared" si="5"/>
        <v>#DIV/0!</v>
      </c>
      <c r="V30" s="159"/>
      <c r="W30" s="161"/>
      <c r="X30" s="163"/>
      <c r="Y30" s="139"/>
      <c r="AA30" s="157"/>
      <c r="AB30" s="157"/>
      <c r="AC30" s="159" t="e">
        <f t="shared" si="6"/>
        <v>#DIV/0!</v>
      </c>
      <c r="AD30" s="159"/>
      <c r="AE30" s="161"/>
      <c r="AF30" s="163"/>
      <c r="AG30" s="139"/>
      <c r="AI30" s="157"/>
      <c r="AJ30" s="157"/>
      <c r="AK30" s="159" t="e">
        <f t="shared" si="7"/>
        <v>#DIV/0!</v>
      </c>
      <c r="AL30" s="159"/>
      <c r="AM30" s="161"/>
      <c r="AN30" s="163"/>
      <c r="AO30" s="139"/>
      <c r="AQ30" s="100" t="s">
        <v>0</v>
      </c>
      <c r="AR30" s="105">
        <f t="shared" ref="AR30:AS32" si="8">(AR20-AR25)^2/AR25</f>
        <v>0.45873015873015877</v>
      </c>
      <c r="AS30" s="106">
        <f t="shared" si="8"/>
        <v>0.82571428571428551</v>
      </c>
      <c r="AT30" s="107">
        <f>SUM(AR30:AS30)</f>
        <v>1.2844444444444443</v>
      </c>
      <c r="AV30" s="74" t="s">
        <v>1</v>
      </c>
      <c r="AW30" s="105">
        <f t="shared" ref="AW30:AX32" si="9">(AW20-AW25)^2/AW25</f>
        <v>0.12698412698412706</v>
      </c>
      <c r="AX30" s="106">
        <f t="shared" si="9"/>
        <v>0.22857142857142854</v>
      </c>
      <c r="AY30" s="107">
        <f>SUM(AW30:AX30)</f>
        <v>0.35555555555555562</v>
      </c>
      <c r="BA30" s="74" t="s">
        <v>1</v>
      </c>
      <c r="BB30" s="105">
        <f>(BB20-BB24)^2/BB24</f>
        <v>0.5</v>
      </c>
      <c r="BC30" s="106">
        <f>(BC20-BC24)^2/BC24</f>
        <v>0.9</v>
      </c>
      <c r="BD30" s="107">
        <f>SUM(BB30:BC30)</f>
        <v>1.4</v>
      </c>
      <c r="BF30" s="74" t="s">
        <v>1</v>
      </c>
      <c r="BG30" s="105">
        <f>(BG20-BG24)^2/BG24</f>
        <v>0.14285714285714274</v>
      </c>
      <c r="BH30" s="106">
        <f>(BH20-BH24)^2/BH24</f>
        <v>0.25714285714285717</v>
      </c>
      <c r="BI30" s="107">
        <f>SUM(BG30:BH30)</f>
        <v>0.39999999999999991</v>
      </c>
    </row>
    <row r="31" spans="1:61" ht="15.75" thickBot="1" x14ac:dyDescent="0.3">
      <c r="AQ31" s="74" t="s">
        <v>6</v>
      </c>
      <c r="AR31" s="108">
        <f t="shared" si="8"/>
        <v>0.79365079365079338</v>
      </c>
      <c r="AS31" s="109">
        <f t="shared" si="8"/>
        <v>1.4285714285714286</v>
      </c>
      <c r="AT31" s="110">
        <f>SUM(AR31:AS31)</f>
        <v>2.2222222222222219</v>
      </c>
      <c r="AV31" s="74" t="s">
        <v>9</v>
      </c>
      <c r="AW31" s="108">
        <f t="shared" si="9"/>
        <v>5.2910052910052864E-3</v>
      </c>
      <c r="AX31" s="109">
        <f t="shared" si="9"/>
        <v>9.523809523809516E-3</v>
      </c>
      <c r="AY31" s="110">
        <f>SUM(AW31:AX31)</f>
        <v>1.4814814814814802E-2</v>
      </c>
      <c r="BA31" s="75" t="s">
        <v>11</v>
      </c>
      <c r="BB31" s="111">
        <f>(BB21-BB25)^2/BB25</f>
        <v>0.5</v>
      </c>
      <c r="BC31" s="112">
        <f>(BC21-BC25)^2/BC25</f>
        <v>0.9</v>
      </c>
      <c r="BD31" s="113">
        <f>SUM(BB31:BC31)</f>
        <v>1.4</v>
      </c>
      <c r="BF31" s="75" t="s">
        <v>11</v>
      </c>
      <c r="BG31" s="111">
        <f>(BG21-BG25)^2/BG25</f>
        <v>0.19047619047619052</v>
      </c>
      <c r="BH31" s="112">
        <f>(BH21-BH25)^2/BH25</f>
        <v>0.34285714285714292</v>
      </c>
      <c r="BI31" s="113">
        <f>SUM(BG31:BH31)</f>
        <v>0.53333333333333344</v>
      </c>
    </row>
    <row r="32" spans="1:61" ht="15.75" thickBot="1" x14ac:dyDescent="0.3">
      <c r="I32" s="61" t="s">
        <v>27</v>
      </c>
      <c r="J32" s="62"/>
      <c r="K32" s="62"/>
      <c r="L32" s="62"/>
      <c r="M32" s="62"/>
      <c r="N32" s="62"/>
      <c r="O32" s="62"/>
      <c r="P32" s="63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5" t="s">
        <v>8</v>
      </c>
      <c r="AR32" s="111">
        <f t="shared" si="8"/>
        <v>1.4285714285714301E-2</v>
      </c>
      <c r="AS32" s="112">
        <f t="shared" si="8"/>
        <v>2.571428571428569E-2</v>
      </c>
      <c r="AT32" s="113">
        <f>SUM(AR32:AS32)</f>
        <v>3.9999999999999994E-2</v>
      </c>
      <c r="AV32" s="75" t="s">
        <v>10</v>
      </c>
      <c r="AW32" s="111">
        <f t="shared" si="9"/>
        <v>7.1428571428571369E-2</v>
      </c>
      <c r="AX32" s="112">
        <f t="shared" si="9"/>
        <v>0.12857142857142859</v>
      </c>
      <c r="AY32" s="113">
        <f>SUM(AW32:AX32)</f>
        <v>0.19999999999999996</v>
      </c>
      <c r="BB32" s="114">
        <f>SUM(BB30:BB31)</f>
        <v>1</v>
      </c>
      <c r="BC32" s="115">
        <f>SUM(BC30:BC31)</f>
        <v>1.8</v>
      </c>
      <c r="BD32" s="116">
        <f>SUM(BB30:BC31)</f>
        <v>2.8</v>
      </c>
      <c r="BG32" s="114">
        <f>SUM(BG30:BG31)</f>
        <v>0.33333333333333326</v>
      </c>
      <c r="BH32" s="115">
        <f>SUM(BH30:BH31)</f>
        <v>0.60000000000000009</v>
      </c>
      <c r="BI32" s="116">
        <f>SUM(BG30:BH31)</f>
        <v>0.93333333333333335</v>
      </c>
    </row>
    <row r="33" spans="2:61" ht="15.75" thickBot="1" x14ac:dyDescent="0.3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34">
        <f>J33*O33+J34*O34</f>
        <v>0.78845045730828955</v>
      </c>
      <c r="Q33" s="137">
        <f>$M$19-P33</f>
        <v>0.15183550136234136</v>
      </c>
      <c r="S33" s="68">
        <f>COUNTIF($D$3:$D$16,W33)</f>
        <v>7</v>
      </c>
      <c r="T33" s="68">
        <v>6</v>
      </c>
      <c r="U33" s="69">
        <f>T33/S33</f>
        <v>0.8571428571428571</v>
      </c>
      <c r="V33" s="69">
        <f>S33/$A$17</f>
        <v>0.5</v>
      </c>
      <c r="W33" s="67" t="s">
        <v>11</v>
      </c>
      <c r="X33" s="65">
        <f>1-((U33)^2+(1-U33)^2)</f>
        <v>0.24489795918367352</v>
      </c>
      <c r="Y33" s="137">
        <f>SUMPRODUCT(J33:J34,X33:X34)</f>
        <v>0.43877551020408168</v>
      </c>
      <c r="AR33" s="114">
        <f>SUM(AR30:AR32)</f>
        <v>1.2666666666666664</v>
      </c>
      <c r="AS33" s="115">
        <f>SUM(AS30:AS32)</f>
        <v>2.2799999999999998</v>
      </c>
      <c r="AT33" s="116">
        <f>SUM(AR30:AS32)</f>
        <v>3.546666666666666</v>
      </c>
      <c r="AW33" s="114">
        <f>SUM(AW30:AW32)</f>
        <v>0.20370370370370372</v>
      </c>
      <c r="AX33" s="115">
        <f>SUM(AX30:AX32)</f>
        <v>0.36666666666666664</v>
      </c>
      <c r="AY33" s="116">
        <f>SUM(AW30:AX32)</f>
        <v>0.57037037037037031</v>
      </c>
      <c r="BB33" s="99"/>
      <c r="BC33" s="99"/>
      <c r="BD33" s="118">
        <f>_xlfn.CHISQ.DIST.RT(BD32,1)</f>
        <v>9.4264306841210302E-2</v>
      </c>
      <c r="BG33" s="99"/>
      <c r="BH33" s="99"/>
      <c r="BI33" s="117">
        <f>_xlfn.CHISQ.DIST.RT(BI32,1)</f>
        <v>0.33399825582199799</v>
      </c>
    </row>
    <row r="34" spans="2:61" ht="15.75" thickBot="1" x14ac:dyDescent="0.3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36"/>
      <c r="Q34" s="146"/>
      <c r="S34" s="71">
        <f>$A$17-S33</f>
        <v>7</v>
      </c>
      <c r="T34" s="73">
        <v>3</v>
      </c>
      <c r="U34" s="70">
        <f>T34/S34</f>
        <v>0.42857142857142855</v>
      </c>
      <c r="V34" s="70">
        <f>S34/$A$17</f>
        <v>0.5</v>
      </c>
      <c r="W34" s="73" t="s">
        <v>2</v>
      </c>
      <c r="X34" s="72">
        <f>1-((L34^2)+(L34^2))</f>
        <v>0.63265306122448983</v>
      </c>
      <c r="Y34" s="146"/>
      <c r="AR34" s="99"/>
      <c r="AS34" s="99"/>
      <c r="AT34" s="117">
        <f>_xlfn.CHISQ.DIST.RT(AT33,2)</f>
        <v>0.16976615743981124</v>
      </c>
      <c r="AW34" s="99"/>
      <c r="AX34" s="99"/>
      <c r="AY34" s="117">
        <f>_xlfn.CHISQ.DIST.RT(AY33,2)</f>
        <v>0.75187500531425899</v>
      </c>
    </row>
    <row r="35" spans="2:61" ht="15.75" thickBot="1" x14ac:dyDescent="0.3"/>
    <row r="36" spans="2:61" ht="15.75" thickBot="1" x14ac:dyDescent="0.3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25">
      <c r="I37" s="20" t="s">
        <v>36</v>
      </c>
      <c r="J37" s="22">
        <f>COUNTIF($E$3:$E$16,"FALSE")/$A$17</f>
        <v>0.5714285714285714</v>
      </c>
      <c r="K37" s="26" t="s">
        <v>57</v>
      </c>
      <c r="L37" s="28">
        <f>6/COUNTIF($E$3:$E$16,"FALSE")</f>
        <v>0.75</v>
      </c>
      <c r="M37" s="26" t="s">
        <v>55</v>
      </c>
      <c r="N37" s="28">
        <f>1-L37</f>
        <v>0.25</v>
      </c>
      <c r="O37" s="30">
        <f>-L37*LOG(L37,2)-N37*LOG(N37,2)</f>
        <v>0.81127812445913283</v>
      </c>
      <c r="P37" s="165">
        <f>J37*O37+J38*O38</f>
        <v>0.89215892826236165</v>
      </c>
      <c r="Q37" s="137">
        <f>$M$19-P37</f>
        <v>4.8127030408269267E-2</v>
      </c>
      <c r="S37" s="68">
        <f>COUNTIF($E$3:$E$16,W37)</f>
        <v>8</v>
      </c>
      <c r="T37" s="68">
        <v>6</v>
      </c>
      <c r="U37" s="69">
        <f>T37/S37</f>
        <v>0.75</v>
      </c>
      <c r="V37" s="69">
        <f>S37/$A$17</f>
        <v>0.5714285714285714</v>
      </c>
      <c r="W37" s="67" t="s">
        <v>3</v>
      </c>
      <c r="X37" s="65">
        <f>1-((U37)^2+(1-U37)^2)</f>
        <v>0.375</v>
      </c>
      <c r="Y37" s="137">
        <f>SUMPRODUCT(J37:J38,X37:X38)</f>
        <v>0.42857142857142855</v>
      </c>
    </row>
    <row r="38" spans="2:61" ht="15.75" thickBot="1" x14ac:dyDescent="0.3">
      <c r="I38" s="11" t="s">
        <v>37</v>
      </c>
      <c r="J38" s="13">
        <f>COUNTIF($E$3:$E$16,"TRUE")/$A$17</f>
        <v>0.42857142857142855</v>
      </c>
      <c r="K38" s="27" t="s">
        <v>54</v>
      </c>
      <c r="L38" s="29">
        <f>3/COUNTIF($E$3:$E$16,"TRUE")</f>
        <v>0.5</v>
      </c>
      <c r="M38" s="27" t="s">
        <v>56</v>
      </c>
      <c r="N38" s="29">
        <f t="shared" ref="N38" si="11">1-L38</f>
        <v>0.5</v>
      </c>
      <c r="O38" s="31">
        <f>-L38*LOG(L38,2)-N38*LOG(N38,2)</f>
        <v>1</v>
      </c>
      <c r="P38" s="166"/>
      <c r="Q38" s="146"/>
      <c r="S38" s="71">
        <f>$A$17-S37</f>
        <v>6</v>
      </c>
      <c r="T38" s="73">
        <v>3</v>
      </c>
      <c r="U38" s="70">
        <f>T38/S38</f>
        <v>0.5</v>
      </c>
      <c r="V38" s="70">
        <f>S38/$A$17</f>
        <v>0.42857142857142855</v>
      </c>
      <c r="W38" s="73" t="s">
        <v>5</v>
      </c>
      <c r="X38" s="66">
        <f>1-((L38^2)+(L38^2))</f>
        <v>0.5</v>
      </c>
      <c r="Y38" s="146"/>
    </row>
    <row r="46" spans="2:61" x14ac:dyDescent="0.25">
      <c r="B46" s="15">
        <v>0.25</v>
      </c>
      <c r="D46" s="25">
        <f>-B46*LOG(B46,2)</f>
        <v>0.5</v>
      </c>
      <c r="E46" s="164">
        <f>SUM(D46:D49)</f>
        <v>2</v>
      </c>
    </row>
    <row r="47" spans="2:61" x14ac:dyDescent="0.25">
      <c r="B47" s="15">
        <v>0.25</v>
      </c>
      <c r="D47" s="25">
        <f>-B47*LOG(B47,2)</f>
        <v>0.5</v>
      </c>
      <c r="E47" s="164"/>
    </row>
    <row r="48" spans="2:61" x14ac:dyDescent="0.25">
      <c r="B48" s="15">
        <v>0.25</v>
      </c>
      <c r="D48" s="25">
        <f>-B48*LOG(B48,2)</f>
        <v>0.5</v>
      </c>
      <c r="E48" s="164"/>
    </row>
    <row r="49" spans="2:5" x14ac:dyDescent="0.25">
      <c r="B49" s="15">
        <v>0.25</v>
      </c>
      <c r="D49" s="25">
        <f>-B49*LOG(B49,2)</f>
        <v>0.5</v>
      </c>
      <c r="E49" s="164"/>
    </row>
  </sheetData>
  <autoFilter ref="A2:F16">
    <sortState ref="A3:F17">
      <sortCondition ref="B2:B16"/>
    </sortState>
  </autoFilter>
  <mergeCells count="62">
    <mergeCell ref="E46:E49"/>
    <mergeCell ref="P23:P25"/>
    <mergeCell ref="P37:P38"/>
    <mergeCell ref="Q37:Q38"/>
    <mergeCell ref="P28:P30"/>
    <mergeCell ref="M19:M20"/>
    <mergeCell ref="I18:L18"/>
    <mergeCell ref="Q33:Q34"/>
    <mergeCell ref="P33:P34"/>
    <mergeCell ref="Q23:Q25"/>
    <mergeCell ref="Q28:Q30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S24:S25"/>
    <mergeCell ref="V24:V25"/>
    <mergeCell ref="AB24:AB25"/>
    <mergeCell ref="T24:T25"/>
    <mergeCell ref="U24:U25"/>
    <mergeCell ref="AO23:AO25"/>
    <mergeCell ref="AI24:AI25"/>
    <mergeCell ref="AJ24:AJ25"/>
    <mergeCell ref="AK24:AK25"/>
    <mergeCell ref="AL24:AL25"/>
    <mergeCell ref="AM24:AM25"/>
    <mergeCell ref="AN24:AN25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BG18:BH18"/>
    <mergeCell ref="AQ16:BI16"/>
    <mergeCell ref="AR18:AS18"/>
    <mergeCell ref="I16:Q16"/>
    <mergeCell ref="AW18:AX18"/>
    <mergeCell ref="BB18:B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workbookViewId="0">
      <selection activeCell="Q19" sqref="Q19"/>
    </sheetView>
  </sheetViews>
  <sheetFormatPr baseColWidth="10" defaultRowHeight="15" x14ac:dyDescent="0.25"/>
  <cols>
    <col min="1" max="1" width="2.85546875" bestFit="1" customWidth="1"/>
    <col min="2" max="2" width="7.85546875" bestFit="1" customWidth="1"/>
    <col min="3" max="3" width="11.42578125" bestFit="1" customWidth="1"/>
    <col min="4" max="4" width="8.140625" bestFit="1" customWidth="1"/>
    <col min="5" max="5" width="5.85546875" hidden="1" customWidth="1"/>
    <col min="6" max="6" width="7" bestFit="1" customWidth="1"/>
    <col min="7" max="7" width="1.42578125" customWidth="1"/>
    <col min="8" max="9" width="3.140625" customWidth="1"/>
    <col min="11" max="11" width="8.5703125" bestFit="1" customWidth="1"/>
    <col min="12" max="12" width="5.85546875" bestFit="1" customWidth="1"/>
    <col min="13" max="13" width="20.5703125" bestFit="1" customWidth="1"/>
    <col min="14" max="14" width="7.85546875" bestFit="1" customWidth="1"/>
    <col min="15" max="15" width="7.42578125" bestFit="1" customWidth="1"/>
    <col min="16" max="19" width="7.85546875" bestFit="1" customWidth="1"/>
  </cols>
  <sheetData>
    <row r="1" spans="1:19" ht="15.75" thickBot="1" x14ac:dyDescent="0.3"/>
    <row r="2" spans="1:19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.75" thickBot="1" x14ac:dyDescent="0.3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.75" thickBot="1" x14ac:dyDescent="0.3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43" t="s">
        <v>23</v>
      </c>
      <c r="L4" s="144"/>
      <c r="M4" s="144"/>
      <c r="N4" s="145"/>
      <c r="O4" s="24" t="s">
        <v>30</v>
      </c>
    </row>
    <row r="5" spans="1:19" x14ac:dyDescent="0.25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32"/>
    </row>
    <row r="6" spans="1:19" ht="15.75" thickBot="1" x14ac:dyDescent="0.3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33"/>
    </row>
    <row r="7" spans="1:19" ht="15.75" thickBot="1" x14ac:dyDescent="0.3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.75" thickBot="1" x14ac:dyDescent="0.3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67" t="s">
        <v>63</v>
      </c>
      <c r="L8" s="168"/>
      <c r="M8" s="168"/>
      <c r="N8" s="168"/>
      <c r="O8" s="168"/>
      <c r="P8" s="168"/>
      <c r="Q8" s="168"/>
      <c r="R8" s="169"/>
      <c r="S8" s="24" t="s">
        <v>58</v>
      </c>
    </row>
    <row r="9" spans="1:19" x14ac:dyDescent="0.25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34"/>
      <c r="S9" s="137"/>
    </row>
    <row r="10" spans="1:19" ht="15.75" thickBot="1" x14ac:dyDescent="0.3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36"/>
      <c r="S10" s="146"/>
    </row>
    <row r="11" spans="1:19" ht="15.75" thickBot="1" x14ac:dyDescent="0.3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.75" thickBot="1" x14ac:dyDescent="0.3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67" t="s">
        <v>66</v>
      </c>
      <c r="L12" s="168"/>
      <c r="M12" s="168"/>
      <c r="N12" s="168"/>
      <c r="O12" s="168"/>
      <c r="P12" s="168"/>
      <c r="Q12" s="168"/>
      <c r="R12" s="169"/>
      <c r="S12" s="24" t="s">
        <v>58</v>
      </c>
    </row>
    <row r="13" spans="1:19" x14ac:dyDescent="0.25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34"/>
      <c r="S13" s="137"/>
    </row>
    <row r="14" spans="1:19" ht="15.75" thickBot="1" x14ac:dyDescent="0.3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36"/>
      <c r="S14" s="146"/>
    </row>
    <row r="15" spans="1:19" x14ac:dyDescent="0.25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.75" thickBot="1" x14ac:dyDescent="0.3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.75" thickBot="1" x14ac:dyDescent="0.3">
      <c r="A17" s="21">
        <f>MAX(A3:A16)</f>
        <v>14</v>
      </c>
    </row>
    <row r="20" spans="1:1" ht="3.95" customHeight="1" x14ac:dyDescent="0.25"/>
    <row r="25" spans="1:1" ht="2.4500000000000002" customHeight="1" x14ac:dyDescent="0.25"/>
    <row r="26" spans="1:1" ht="15" customHeight="1" x14ac:dyDescent="0.25"/>
    <row r="30" spans="1:1" ht="2.4500000000000002" customHeight="1" x14ac:dyDescent="0.25"/>
    <row r="34" ht="2.4500000000000002" customHeight="1" x14ac:dyDescent="0.25"/>
  </sheetData>
  <sortState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Javier Gustavo Diaz Cely</cp:lastModifiedBy>
  <dcterms:created xsi:type="dcterms:W3CDTF">2016-07-01T00:08:51Z</dcterms:created>
  <dcterms:modified xsi:type="dcterms:W3CDTF">2019-03-28T16:47:02Z</dcterms:modified>
</cp:coreProperties>
</file>